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autoCompressPictures="0" defaultThemeVersion="124226"/>
  <mc:AlternateContent xmlns:mc="http://schemas.openxmlformats.org/markup-compatibility/2006">
    <mc:Choice Requires="x15">
      <x15ac:absPath xmlns:x15ac="http://schemas.microsoft.com/office/spreadsheetml/2010/11/ac" url="https://aciworldmtl.sharepoint.com/sites/StatisticsEconomics/Shared Documents/General/ECOSURVEY/ECOSUR-2023/"/>
    </mc:Choice>
  </mc:AlternateContent>
  <xr:revisionPtr revIDLastSave="186" documentId="14_{664D939E-B356-488F-A1F8-8B053E3A6F6A}" xr6:coauthVersionLast="47" xr6:coauthVersionMax="47" xr10:uidLastSave="{B45CB959-CCEC-465C-B434-DB01380E2775}"/>
  <bookViews>
    <workbookView xWindow="28770" yWindow="-16320" windowWidth="29040" windowHeight="15840" tabRatio="708" activeTab="1" xr2:uid="{00000000-000D-0000-FFFF-FFFF00000000}"/>
  </bookViews>
  <sheets>
    <sheet name="Glossary" sheetId="41" r:id="rId1"/>
    <sheet name="ENGLISH" sheetId="22" r:id="rId2"/>
    <sheet name="Sheet1" sheetId="43" state="hidden" r:id="rId3"/>
    <sheet name="ESPAÑOL" sheetId="35" r:id="rId4"/>
    <sheet name="FRANÇAIS" sheetId="34" r:id="rId5"/>
    <sheet name="中文" sheetId="39" r:id="rId6"/>
    <sheet name="РУССКИЙ" sheetId="40" r:id="rId7"/>
    <sheet name="Currencies" sheetId="36" state="hidden" r:id="rId8"/>
    <sheet name="List of airports" sheetId="38" state="hidden" r:id="rId9"/>
    <sheet name="For internal use (extraction)" sheetId="23" state="hidden" r:id="rId10"/>
  </sheets>
  <externalReferences>
    <externalReference r:id="rId11"/>
    <externalReference r:id="rId12"/>
    <externalReference r:id="rId13"/>
    <externalReference r:id="rId14"/>
  </externalReferences>
  <definedNames>
    <definedName name="_xlnm._FilterDatabase" localSheetId="7" hidden="1">Currencies!$A$1:$Q$219</definedName>
    <definedName name="_xlnm._FilterDatabase" localSheetId="8" hidden="1">'List of airports'!$A$1:$E$2611</definedName>
    <definedName name="Chart_XXX_New">#REF!</definedName>
    <definedName name="Chart3333">#REF!</definedName>
    <definedName name="Currency">[1]ENGLISH!$G$127</definedName>
    <definedName name="Currency_of_reported_figures" localSheetId="0">[2]ENGLISH!$G$127</definedName>
    <definedName name="Currency_of_reported_figures">[3]ENGLISH!$G$127</definedName>
    <definedName name="MonthlyStats">[4]Sheet1!$AB$2:$AE$14</definedName>
    <definedName name="Non_Aeron_Revenue_By_Source_and_Region">#REF!</definedName>
    <definedName name="_xlnm.Print_Area" localSheetId="1">ENGLISH!$B:$S</definedName>
    <definedName name="Table_By_Till_And_Ownersh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D5" i="23" l="1"/>
  <c r="CC5" i="23"/>
  <c r="P355" i="40"/>
  <c r="P354" i="40"/>
  <c r="P353" i="40"/>
  <c r="P352" i="40"/>
  <c r="P350" i="40"/>
  <c r="P349" i="40"/>
  <c r="P348" i="40"/>
  <c r="P347" i="40"/>
  <c r="N355" i="40"/>
  <c r="N354" i="40"/>
  <c r="N353" i="40"/>
  <c r="N352" i="40"/>
  <c r="N350" i="40"/>
  <c r="N349" i="40"/>
  <c r="N348" i="40"/>
  <c r="N347" i="40"/>
  <c r="K355" i="40"/>
  <c r="K354" i="40"/>
  <c r="K353" i="40"/>
  <c r="K352" i="40"/>
  <c r="K351" i="40"/>
  <c r="K350" i="40"/>
  <c r="K349" i="40"/>
  <c r="K348" i="40"/>
  <c r="K347" i="40"/>
  <c r="I359" i="40"/>
  <c r="I355" i="40"/>
  <c r="I354" i="40"/>
  <c r="I353" i="40"/>
  <c r="I352" i="40"/>
  <c r="I351" i="40"/>
  <c r="I350" i="40"/>
  <c r="I349" i="40"/>
  <c r="I348" i="40"/>
  <c r="I347" i="40"/>
  <c r="I303" i="34"/>
  <c r="J303" i="34"/>
  <c r="N354" i="35"/>
  <c r="M125" i="22"/>
  <c r="J125" i="22"/>
  <c r="P125" i="22" s="1"/>
  <c r="P138" i="22"/>
  <c r="P137" i="22"/>
  <c r="P136" i="22"/>
  <c r="P135" i="22"/>
  <c r="P134" i="22"/>
  <c r="P133" i="22"/>
  <c r="P132" i="22"/>
  <c r="P131" i="22"/>
  <c r="P130" i="22"/>
  <c r="P129" i="22"/>
  <c r="P128" i="22"/>
  <c r="P127" i="22"/>
  <c r="P354" i="39"/>
  <c r="P353" i="39"/>
  <c r="P352" i="39"/>
  <c r="P351" i="39"/>
  <c r="P349" i="39"/>
  <c r="P348" i="39"/>
  <c r="P347" i="39"/>
  <c r="P346" i="39"/>
  <c r="N354" i="39"/>
  <c r="N353" i="39"/>
  <c r="N352" i="39"/>
  <c r="N351" i="39"/>
  <c r="N349" i="39"/>
  <c r="N348" i="39"/>
  <c r="N347" i="39"/>
  <c r="N346" i="39"/>
  <c r="K346" i="39"/>
  <c r="B15" i="23"/>
  <c r="A15" i="23"/>
  <c r="B14" i="23"/>
  <c r="A14" i="23"/>
  <c r="B13" i="23"/>
  <c r="A13" i="23"/>
  <c r="B12" i="23"/>
  <c r="A12" i="23"/>
  <c r="B11" i="23"/>
  <c r="A11" i="23"/>
  <c r="K354" i="34" l="1"/>
  <c r="K353" i="34"/>
  <c r="K351" i="34"/>
  <c r="K352" i="34"/>
  <c r="K350" i="34"/>
  <c r="K348" i="34"/>
  <c r="K347" i="34"/>
  <c r="K346" i="34"/>
  <c r="I354" i="34"/>
  <c r="I352" i="34"/>
  <c r="I351" i="34"/>
  <c r="I350" i="34"/>
  <c r="I349" i="34"/>
  <c r="I348" i="34"/>
  <c r="I347" i="34"/>
  <c r="I346" i="34"/>
  <c r="K354" i="39"/>
  <c r="K353" i="39"/>
  <c r="K352" i="39"/>
  <c r="K351" i="39"/>
  <c r="K350" i="39"/>
  <c r="K349" i="39"/>
  <c r="K348" i="39"/>
  <c r="K347" i="39"/>
  <c r="I354" i="39"/>
  <c r="I353" i="39"/>
  <c r="I352" i="39"/>
  <c r="I351" i="39"/>
  <c r="I350" i="39"/>
  <c r="I349" i="39"/>
  <c r="I348" i="39"/>
  <c r="I347" i="39"/>
  <c r="I346" i="39"/>
  <c r="P354" i="34"/>
  <c r="P353" i="34"/>
  <c r="P352" i="34"/>
  <c r="P351" i="34"/>
  <c r="P349" i="34"/>
  <c r="P348" i="34"/>
  <c r="P347" i="34"/>
  <c r="P346" i="34"/>
  <c r="N354" i="34"/>
  <c r="N353" i="34"/>
  <c r="N352" i="34"/>
  <c r="N351" i="34"/>
  <c r="N349" i="34"/>
  <c r="N348" i="34"/>
  <c r="N347" i="34"/>
  <c r="N346" i="34"/>
  <c r="I353" i="34"/>
  <c r="K349" i="34"/>
  <c r="P354" i="35"/>
  <c r="P353" i="35"/>
  <c r="P352" i="35"/>
  <c r="P351" i="35"/>
  <c r="P349" i="35"/>
  <c r="P348" i="35"/>
  <c r="P347" i="35"/>
  <c r="P346" i="35"/>
  <c r="N353" i="35"/>
  <c r="N352" i="35"/>
  <c r="N351" i="35"/>
  <c r="N349" i="35"/>
  <c r="N348" i="35"/>
  <c r="N347" i="35"/>
  <c r="N346" i="35"/>
  <c r="K354" i="35"/>
  <c r="K353" i="35"/>
  <c r="K352" i="35"/>
  <c r="K351" i="35"/>
  <c r="K350" i="35"/>
  <c r="K349" i="35"/>
  <c r="K348" i="35"/>
  <c r="K347" i="35"/>
  <c r="K346" i="35"/>
  <c r="I354" i="35"/>
  <c r="I353" i="35"/>
  <c r="I352" i="35"/>
  <c r="I351" i="35"/>
  <c r="I350" i="35"/>
  <c r="I349" i="35"/>
  <c r="I348" i="35"/>
  <c r="I347" i="35"/>
  <c r="I346" i="35"/>
  <c r="K349" i="22"/>
  <c r="K354" i="22"/>
  <c r="K350" i="22"/>
  <c r="I354" i="22"/>
  <c r="I350" i="22" l="1"/>
  <c r="K174" i="22"/>
  <c r="K206" i="22" l="1"/>
  <c r="O266" i="22"/>
  <c r="K266" i="22"/>
  <c r="O218" i="22"/>
  <c r="K218" i="22"/>
  <c r="O206" i="22"/>
  <c r="O172" i="22"/>
  <c r="K172" i="22"/>
  <c r="O156" i="22"/>
  <c r="K156" i="22"/>
  <c r="AE7" i="23"/>
  <c r="AF7" i="23"/>
  <c r="Z7" i="23"/>
  <c r="AA7" i="23"/>
  <c r="AE6" i="23"/>
  <c r="AF6" i="23"/>
  <c r="Z6" i="23"/>
  <c r="AA6" i="23"/>
  <c r="AE4" i="23"/>
  <c r="AF4" i="23"/>
  <c r="Z4" i="23"/>
  <c r="AA4" i="23"/>
  <c r="AE5" i="23"/>
  <c r="AF5" i="23"/>
  <c r="Z5" i="23"/>
  <c r="AA5" i="23"/>
  <c r="Q46" i="22"/>
  <c r="AE3" i="23"/>
  <c r="AF3" i="23"/>
  <c r="Z3" i="23"/>
  <c r="AA3" i="23"/>
  <c r="K348" i="22" l="1"/>
  <c r="I352" i="22"/>
  <c r="I351" i="22"/>
  <c r="I348" i="22"/>
  <c r="I349" i="22"/>
  <c r="K351" i="22"/>
  <c r="K352" i="22"/>
  <c r="R261" i="40"/>
  <c r="H261" i="40"/>
  <c r="R260" i="39"/>
  <c r="H260" i="39"/>
  <c r="H260" i="34"/>
  <c r="H260" i="35"/>
  <c r="N262" i="22"/>
  <c r="H260" i="22"/>
  <c r="K260" i="22"/>
  <c r="A7" i="23"/>
  <c r="A6" i="23"/>
  <c r="A5" i="23"/>
  <c r="A4" i="23"/>
  <c r="A3" i="23"/>
  <c r="D3" i="23" s="1"/>
  <c r="U7" i="23" l="1"/>
  <c r="D7" i="23"/>
  <c r="U5" i="23"/>
  <c r="D5" i="23"/>
  <c r="U6" i="23"/>
  <c r="D6" i="23"/>
  <c r="U4" i="23"/>
  <c r="D4" i="23"/>
  <c r="U3" i="23"/>
  <c r="K206" i="34"/>
  <c r="O261" i="40"/>
  <c r="O260" i="40" s="1"/>
  <c r="K261" i="40"/>
  <c r="O260" i="39"/>
  <c r="O259" i="39" s="1"/>
  <c r="R259" i="39" s="1"/>
  <c r="K260" i="39"/>
  <c r="K259" i="39" s="1"/>
  <c r="H259" i="39" s="1"/>
  <c r="O207" i="39"/>
  <c r="X5" i="23"/>
  <c r="KA5" i="23"/>
  <c r="KB5" i="23"/>
  <c r="KC5" i="23"/>
  <c r="KD5" i="23"/>
  <c r="KE5" i="23"/>
  <c r="KF5" i="23"/>
  <c r="KG5" i="23"/>
  <c r="KI5" i="23"/>
  <c r="KJ5" i="23"/>
  <c r="KK5" i="23"/>
  <c r="KL5" i="23"/>
  <c r="KM5" i="23"/>
  <c r="KN5" i="23"/>
  <c r="KP5" i="23"/>
  <c r="KQ5" i="23"/>
  <c r="KR5" i="23"/>
  <c r="KU5" i="23"/>
  <c r="KV5" i="23"/>
  <c r="KW5" i="23"/>
  <c r="KX5" i="23"/>
  <c r="KY5" i="23"/>
  <c r="KZ5" i="23"/>
  <c r="LA5" i="23"/>
  <c r="LB5" i="23"/>
  <c r="LC5" i="23"/>
  <c r="LE5" i="23"/>
  <c r="LF5" i="23"/>
  <c r="LG5" i="23"/>
  <c r="LH5" i="23"/>
  <c r="LI5" i="23"/>
  <c r="LK5" i="23"/>
  <c r="LL5" i="23"/>
  <c r="LM5" i="23"/>
  <c r="LN5" i="23"/>
  <c r="LP5" i="23"/>
  <c r="LQ5" i="23"/>
  <c r="LR5" i="23"/>
  <c r="LS5" i="23"/>
  <c r="LT5" i="23"/>
  <c r="LU5" i="23"/>
  <c r="LV5" i="23"/>
  <c r="LW5" i="23"/>
  <c r="LX5" i="23"/>
  <c r="LZ5" i="23"/>
  <c r="MA5" i="23"/>
  <c r="MB5" i="23"/>
  <c r="MC5" i="23"/>
  <c r="MP5" i="23"/>
  <c r="MQ5" i="23"/>
  <c r="MT5" i="23"/>
  <c r="MU5" i="23"/>
  <c r="MX5" i="23"/>
  <c r="MY5" i="23"/>
  <c r="NA5" i="23"/>
  <c r="NB5" i="23"/>
  <c r="NE5" i="23"/>
  <c r="NF5" i="23"/>
  <c r="NG5" i="23"/>
  <c r="NH5" i="23"/>
  <c r="NI5" i="23"/>
  <c r="NJ5" i="23"/>
  <c r="NK5" i="23"/>
  <c r="NL5" i="23"/>
  <c r="NM5" i="23"/>
  <c r="NN5" i="23"/>
  <c r="CL5" i="23"/>
  <c r="CM5" i="23"/>
  <c r="CN5" i="23"/>
  <c r="CO5" i="23"/>
  <c r="CP5" i="23"/>
  <c r="CQ5" i="23"/>
  <c r="CR5" i="23"/>
  <c r="CS5" i="23"/>
  <c r="CT5" i="23"/>
  <c r="CU5" i="23"/>
  <c r="CV5" i="23"/>
  <c r="CW5" i="23"/>
  <c r="CY5" i="23"/>
  <c r="CZ5" i="23"/>
  <c r="DA5" i="23"/>
  <c r="DB5" i="23"/>
  <c r="DC5" i="23"/>
  <c r="DD5" i="23"/>
  <c r="DE5" i="23"/>
  <c r="DF5" i="23"/>
  <c r="DG5" i="23"/>
  <c r="DH5" i="23"/>
  <c r="DI5" i="23"/>
  <c r="DJ5" i="23"/>
  <c r="EY5" i="23"/>
  <c r="EZ5" i="23"/>
  <c r="FA5" i="23"/>
  <c r="FB5" i="23"/>
  <c r="FC5" i="23"/>
  <c r="FD5" i="23"/>
  <c r="FE5" i="23"/>
  <c r="FG5" i="23"/>
  <c r="FH5" i="23"/>
  <c r="FI5" i="23"/>
  <c r="FJ5" i="23"/>
  <c r="FK5" i="23"/>
  <c r="FL5" i="23"/>
  <c r="FN5" i="23"/>
  <c r="FO5" i="23"/>
  <c r="FP5" i="23"/>
  <c r="FS5" i="23"/>
  <c r="FT5" i="23"/>
  <c r="FU5" i="23"/>
  <c r="FV5" i="23"/>
  <c r="FW5" i="23"/>
  <c r="FX5" i="23"/>
  <c r="FY5" i="23"/>
  <c r="FZ5" i="23"/>
  <c r="GA5" i="23"/>
  <c r="GC5" i="23"/>
  <c r="GD5" i="23"/>
  <c r="GE5" i="23"/>
  <c r="GF5" i="23"/>
  <c r="GG5" i="23"/>
  <c r="GI5" i="23"/>
  <c r="GJ5" i="23"/>
  <c r="GK5" i="23"/>
  <c r="GL5" i="23"/>
  <c r="GN5" i="23"/>
  <c r="GO5" i="23"/>
  <c r="GP5" i="23"/>
  <c r="GQ5" i="23"/>
  <c r="GR5" i="23"/>
  <c r="GS5" i="23"/>
  <c r="GT5" i="23"/>
  <c r="GU5" i="23"/>
  <c r="GV5" i="23"/>
  <c r="GX5" i="23"/>
  <c r="GY5" i="23"/>
  <c r="GZ5" i="23"/>
  <c r="HA5" i="23"/>
  <c r="HN5" i="23"/>
  <c r="HO5" i="23"/>
  <c r="HR5" i="23"/>
  <c r="HS5" i="23"/>
  <c r="HV5" i="23"/>
  <c r="HW5" i="23"/>
  <c r="HY5" i="23"/>
  <c r="HZ5" i="23"/>
  <c r="IC5" i="23"/>
  <c r="ID5" i="23"/>
  <c r="IE5" i="23"/>
  <c r="IF5" i="23"/>
  <c r="IG5" i="23"/>
  <c r="IH5" i="23"/>
  <c r="II5" i="23"/>
  <c r="IJ5" i="23"/>
  <c r="IK5" i="23"/>
  <c r="IL5" i="23"/>
  <c r="IN5" i="23"/>
  <c r="IO5" i="23"/>
  <c r="IP5" i="23"/>
  <c r="IR5" i="23"/>
  <c r="IS5" i="23"/>
  <c r="IT5" i="23"/>
  <c r="IU5" i="23"/>
  <c r="IV5" i="23"/>
  <c r="IW5" i="23"/>
  <c r="IX5" i="23"/>
  <c r="IY5" i="23"/>
  <c r="JA5" i="23"/>
  <c r="JB5" i="23"/>
  <c r="JC5" i="23"/>
  <c r="JE5" i="23"/>
  <c r="JF5" i="23"/>
  <c r="JG5" i="23"/>
  <c r="JH5" i="23"/>
  <c r="JI5" i="23"/>
  <c r="JJ5" i="23"/>
  <c r="JK5" i="23"/>
  <c r="JL5" i="23"/>
  <c r="JM5" i="23"/>
  <c r="JN5" i="23"/>
  <c r="JO5" i="23"/>
  <c r="JP5" i="23"/>
  <c r="JQ5" i="23"/>
  <c r="JR5" i="23"/>
  <c r="JS5" i="23"/>
  <c r="JT5" i="23"/>
  <c r="JU5" i="23"/>
  <c r="CJ5" i="23"/>
  <c r="CI5" i="23"/>
  <c r="CH5" i="23"/>
  <c r="CG5" i="23"/>
  <c r="CF5" i="23"/>
  <c r="CE5" i="23"/>
  <c r="CD3" i="23"/>
  <c r="B5" i="23"/>
  <c r="H5" i="23"/>
  <c r="I5" i="23"/>
  <c r="J5" i="23"/>
  <c r="V5" i="23"/>
  <c r="W5" i="23"/>
  <c r="Y5" i="23"/>
  <c r="AB5" i="23"/>
  <c r="AC5" i="23"/>
  <c r="AG5" i="23"/>
  <c r="AH5" i="23"/>
  <c r="AJ5" i="23"/>
  <c r="AK5" i="23"/>
  <c r="AL5" i="23"/>
  <c r="AN5" i="23"/>
  <c r="AO5" i="23"/>
  <c r="AP5" i="23"/>
  <c r="AQ5" i="23"/>
  <c r="AR5" i="23"/>
  <c r="AS5" i="23"/>
  <c r="AT5" i="23"/>
  <c r="AU5" i="23"/>
  <c r="AV5" i="23"/>
  <c r="AW5" i="23"/>
  <c r="AX5" i="23"/>
  <c r="AY5" i="23"/>
  <c r="AZ5" i="23"/>
  <c r="BA5" i="23"/>
  <c r="BB5" i="23"/>
  <c r="BC5" i="23"/>
  <c r="BD5" i="23"/>
  <c r="BE5" i="23"/>
  <c r="BF5" i="23"/>
  <c r="BG5" i="23"/>
  <c r="BH5" i="23"/>
  <c r="BI5" i="23"/>
  <c r="BJ5" i="23"/>
  <c r="BK5" i="23"/>
  <c r="BL5" i="23"/>
  <c r="BM5" i="23"/>
  <c r="BN5" i="23"/>
  <c r="BO5" i="23"/>
  <c r="BP5" i="23"/>
  <c r="BQ5" i="23"/>
  <c r="BR5" i="23"/>
  <c r="BS5" i="23"/>
  <c r="BT5" i="23"/>
  <c r="BU5" i="23"/>
  <c r="BV5" i="23"/>
  <c r="BW5" i="23"/>
  <c r="BX5" i="23"/>
  <c r="F5" i="23" l="1"/>
  <c r="E5" i="23"/>
  <c r="K260" i="40"/>
  <c r="H260" i="40" s="1"/>
  <c r="C5" i="23"/>
  <c r="K260" i="35" l="1"/>
  <c r="K219" i="40"/>
  <c r="K259" i="35" l="1"/>
  <c r="HP5" i="23" s="1"/>
  <c r="HQ5" i="23"/>
  <c r="O269" i="34"/>
  <c r="R269" i="34" s="1"/>
  <c r="K269" i="34"/>
  <c r="H269" i="34" s="1"/>
  <c r="O266" i="34"/>
  <c r="R266" i="34" s="1"/>
  <c r="K266" i="34"/>
  <c r="R262" i="34"/>
  <c r="N262" i="34"/>
  <c r="R260" i="34"/>
  <c r="O260" i="34"/>
  <c r="O259" i="34" s="1"/>
  <c r="K260" i="34"/>
  <c r="O256" i="34"/>
  <c r="R256" i="34" s="1"/>
  <c r="K256" i="34"/>
  <c r="H256" i="34" s="1"/>
  <c r="R225" i="34"/>
  <c r="I225" i="34"/>
  <c r="R221" i="34"/>
  <c r="J221" i="34"/>
  <c r="R220" i="34"/>
  <c r="J220" i="34"/>
  <c r="O218" i="34"/>
  <c r="R218" i="34" s="1"/>
  <c r="K218" i="34"/>
  <c r="R216" i="34"/>
  <c r="I216" i="34"/>
  <c r="R215" i="34"/>
  <c r="I215" i="34"/>
  <c r="R214" i="34"/>
  <c r="I214" i="34"/>
  <c r="R213" i="34"/>
  <c r="I213" i="34"/>
  <c r="R212" i="34"/>
  <c r="I212" i="34"/>
  <c r="R211" i="34"/>
  <c r="I211" i="34"/>
  <c r="R210" i="34"/>
  <c r="I210" i="34"/>
  <c r="R209" i="34"/>
  <c r="I209" i="34"/>
  <c r="R208" i="34"/>
  <c r="I208" i="34"/>
  <c r="O207" i="34"/>
  <c r="K207" i="34"/>
  <c r="O206" i="34"/>
  <c r="K219" i="34"/>
  <c r="I218" i="34" l="1"/>
  <c r="O219" i="34"/>
  <c r="K265" i="34"/>
  <c r="H265" i="34" s="1"/>
  <c r="R259" i="34"/>
  <c r="O255" i="34"/>
  <c r="R255" i="34" s="1"/>
  <c r="K259" i="34"/>
  <c r="O265" i="34"/>
  <c r="R265" i="34" s="1"/>
  <c r="H266" i="34"/>
  <c r="I206" i="34"/>
  <c r="R206" i="34"/>
  <c r="K255" i="34" l="1"/>
  <c r="K273" i="34" s="1"/>
  <c r="H273" i="34" s="1"/>
  <c r="O273" i="34"/>
  <c r="R273" i="34" s="1"/>
  <c r="H259" i="34"/>
  <c r="H255" i="34" l="1"/>
  <c r="O295" i="35"/>
  <c r="P138" i="35"/>
  <c r="P137" i="35"/>
  <c r="P136" i="35"/>
  <c r="P135" i="35"/>
  <c r="P134" i="35"/>
  <c r="P133" i="35"/>
  <c r="P132" i="35"/>
  <c r="P131" i="35"/>
  <c r="P130" i="35"/>
  <c r="P129" i="35"/>
  <c r="P128" i="35"/>
  <c r="P127" i="35"/>
  <c r="M125" i="35"/>
  <c r="J125" i="35"/>
  <c r="CK5" i="23" s="1"/>
  <c r="O116" i="35"/>
  <c r="O114" i="35"/>
  <c r="M126" i="35" l="1"/>
  <c r="CX5" i="23"/>
  <c r="R138" i="35"/>
  <c r="DW5" i="23"/>
  <c r="R137" i="35"/>
  <c r="DV5" i="23"/>
  <c r="R136" i="35"/>
  <c r="DU5" i="23"/>
  <c r="R135" i="35"/>
  <c r="DT5" i="23"/>
  <c r="R134" i="35"/>
  <c r="DS5" i="23"/>
  <c r="R133" i="35"/>
  <c r="DR5" i="23"/>
  <c r="R132" i="35"/>
  <c r="DQ5" i="23"/>
  <c r="R131" i="35"/>
  <c r="DP5" i="23"/>
  <c r="R130" i="35"/>
  <c r="DO5" i="23"/>
  <c r="R129" i="35"/>
  <c r="DN5" i="23"/>
  <c r="R128" i="35"/>
  <c r="DM5" i="23"/>
  <c r="R127" i="35"/>
  <c r="DL5" i="23"/>
  <c r="P125" i="35"/>
  <c r="R125" i="35" s="1"/>
  <c r="J126" i="35"/>
  <c r="P126" i="35" l="1"/>
  <c r="DK5" i="23"/>
  <c r="G37" i="35"/>
  <c r="N42" i="35"/>
  <c r="S42" i="35"/>
  <c r="F46" i="35"/>
  <c r="H46" i="35"/>
  <c r="AM5" i="23"/>
  <c r="Q46" i="35"/>
  <c r="H53" i="35"/>
  <c r="P53" i="35"/>
  <c r="P55" i="35"/>
  <c r="P56" i="35"/>
  <c r="H58" i="35"/>
  <c r="P58" i="35"/>
  <c r="P60" i="35"/>
  <c r="P61" i="35"/>
  <c r="P63" i="35"/>
  <c r="P65" i="35"/>
  <c r="P68" i="35"/>
  <c r="P69" i="35"/>
  <c r="P71" i="35"/>
  <c r="L86" i="35"/>
  <c r="K146" i="35"/>
  <c r="O146" i="35"/>
  <c r="K148" i="35"/>
  <c r="O148" i="35"/>
  <c r="I149" i="35"/>
  <c r="R149" i="35"/>
  <c r="K156" i="35"/>
  <c r="O156" i="35"/>
  <c r="I157" i="35"/>
  <c r="R157" i="35"/>
  <c r="K166" i="35"/>
  <c r="O166" i="35"/>
  <c r="K172" i="35"/>
  <c r="O172" i="35"/>
  <c r="K174" i="35"/>
  <c r="O174" i="35"/>
  <c r="I175" i="35"/>
  <c r="R175" i="35"/>
  <c r="I176" i="35"/>
  <c r="R176" i="35"/>
  <c r="K185" i="35"/>
  <c r="O185" i="35"/>
  <c r="K193" i="35"/>
  <c r="O193" i="35"/>
  <c r="K206" i="35"/>
  <c r="O206" i="35"/>
  <c r="K207" i="35"/>
  <c r="O207" i="35"/>
  <c r="I208" i="35"/>
  <c r="R208" i="35"/>
  <c r="I209" i="35"/>
  <c r="R209" i="35"/>
  <c r="I210" i="35"/>
  <c r="R210" i="35"/>
  <c r="I211" i="35"/>
  <c r="R211" i="35"/>
  <c r="I212" i="35"/>
  <c r="R212" i="35"/>
  <c r="I213" i="35"/>
  <c r="R213" i="35"/>
  <c r="I214" i="35"/>
  <c r="R214" i="35"/>
  <c r="I215" i="35"/>
  <c r="R215" i="35"/>
  <c r="I216" i="35"/>
  <c r="R216" i="35"/>
  <c r="K218" i="35"/>
  <c r="O218" i="35"/>
  <c r="J220" i="35"/>
  <c r="R220" i="35"/>
  <c r="J221" i="35"/>
  <c r="R221" i="35"/>
  <c r="I225" i="35"/>
  <c r="R225" i="35"/>
  <c r="K246" i="35"/>
  <c r="O246" i="35"/>
  <c r="K256" i="35"/>
  <c r="O256" i="35"/>
  <c r="O260" i="35"/>
  <c r="MS5" i="23" s="1"/>
  <c r="R260" i="35"/>
  <c r="N262" i="35"/>
  <c r="R262" i="35"/>
  <c r="K266" i="35"/>
  <c r="HU5" i="23" s="1"/>
  <c r="O266" i="35"/>
  <c r="MW5" i="23" s="1"/>
  <c r="K269" i="35"/>
  <c r="O269" i="35"/>
  <c r="K279" i="35"/>
  <c r="O279" i="35"/>
  <c r="I304" i="35"/>
  <c r="IM5" i="23" s="1"/>
  <c r="J304" i="35"/>
  <c r="IZ5" i="23" s="1"/>
  <c r="I308" i="35"/>
  <c r="J308" i="35"/>
  <c r="I319" i="35"/>
  <c r="I320" i="35" s="1"/>
  <c r="J319" i="35"/>
  <c r="J320" i="35" s="1"/>
  <c r="EW5" i="23" l="1"/>
  <c r="ND5" i="23"/>
  <c r="IB5" i="23"/>
  <c r="K308" i="35"/>
  <c r="JD5" i="23"/>
  <c r="H308" i="35"/>
  <c r="IQ5" i="23"/>
  <c r="R269" i="35"/>
  <c r="MZ5" i="23"/>
  <c r="H269" i="35"/>
  <c r="HX5" i="23"/>
  <c r="O259" i="35"/>
  <c r="MR5" i="23" s="1"/>
  <c r="R256" i="35"/>
  <c r="MO5" i="23"/>
  <c r="H256" i="35"/>
  <c r="HM5" i="23"/>
  <c r="R246" i="35"/>
  <c r="ML5" i="23"/>
  <c r="I246" i="35"/>
  <c r="HJ5" i="23"/>
  <c r="O244" i="35"/>
  <c r="LY5" i="23"/>
  <c r="O219" i="35"/>
  <c r="LO5" i="23"/>
  <c r="I218" i="35"/>
  <c r="GW5" i="23"/>
  <c r="I206" i="35"/>
  <c r="GM5" i="23"/>
  <c r="O238" i="35"/>
  <c r="LJ5" i="23"/>
  <c r="I193" i="35"/>
  <c r="GH5" i="23"/>
  <c r="R174" i="35"/>
  <c r="KT5" i="23"/>
  <c r="I185" i="35"/>
  <c r="GB5" i="23"/>
  <c r="I172" i="35"/>
  <c r="FQ5" i="23"/>
  <c r="J174" i="35"/>
  <c r="FR5" i="23"/>
  <c r="R185" i="35"/>
  <c r="LD5" i="23"/>
  <c r="O237" i="35"/>
  <c r="KS5" i="23"/>
  <c r="O236" i="35"/>
  <c r="KO5" i="23"/>
  <c r="I166" i="35"/>
  <c r="FM5" i="23"/>
  <c r="R156" i="35"/>
  <c r="KH5" i="23"/>
  <c r="R148" i="35"/>
  <c r="JZ5" i="23"/>
  <c r="R146" i="35"/>
  <c r="JY5" i="23"/>
  <c r="I156" i="35"/>
  <c r="FF5" i="23"/>
  <c r="I148" i="35"/>
  <c r="EX5" i="23"/>
  <c r="I46" i="35"/>
  <c r="AI5" i="23"/>
  <c r="E46" i="35"/>
  <c r="AD5" i="23"/>
  <c r="R166" i="35"/>
  <c r="O235" i="35"/>
  <c r="J303" i="35"/>
  <c r="I303" i="35"/>
  <c r="R193" i="35"/>
  <c r="R172" i="35"/>
  <c r="R206" i="35"/>
  <c r="O265" i="35"/>
  <c r="MV5" i="23" s="1"/>
  <c r="R218" i="35"/>
  <c r="K144" i="35"/>
  <c r="I146" i="35"/>
  <c r="H304" i="35"/>
  <c r="O240" i="35"/>
  <c r="K304" i="35"/>
  <c r="K244" i="35"/>
  <c r="K240" i="35"/>
  <c r="K238" i="35"/>
  <c r="K237" i="35"/>
  <c r="K236" i="35"/>
  <c r="K235" i="35"/>
  <c r="K219" i="35"/>
  <c r="O144" i="35"/>
  <c r="H259" i="35"/>
  <c r="K255" i="35"/>
  <c r="HL5" i="23" s="1"/>
  <c r="K265" i="35"/>
  <c r="H266" i="35"/>
  <c r="R266" i="35"/>
  <c r="O255" i="35" l="1"/>
  <c r="R255" i="35" s="1"/>
  <c r="R265" i="35"/>
  <c r="H265" i="35"/>
  <c r="HT5" i="23"/>
  <c r="R259" i="35"/>
  <c r="R244" i="35"/>
  <c r="MK5" i="23"/>
  <c r="R240" i="35"/>
  <c r="MI5" i="23"/>
  <c r="I244" i="35"/>
  <c r="HI5" i="23"/>
  <c r="I240" i="35"/>
  <c r="HG5" i="23"/>
  <c r="R238" i="35"/>
  <c r="MH5" i="23"/>
  <c r="I238" i="35"/>
  <c r="HF5" i="23"/>
  <c r="I237" i="35"/>
  <c r="HE5" i="23"/>
  <c r="R237" i="35"/>
  <c r="MG5" i="23"/>
  <c r="R236" i="35"/>
  <c r="MF5" i="23"/>
  <c r="I236" i="35"/>
  <c r="HD5" i="23"/>
  <c r="O233" i="35"/>
  <c r="MD5" i="23" s="1"/>
  <c r="JX5" i="23"/>
  <c r="R235" i="35"/>
  <c r="ME5" i="23"/>
  <c r="I235" i="35"/>
  <c r="HC5" i="23"/>
  <c r="K233" i="35"/>
  <c r="HB5" i="23" s="1"/>
  <c r="EV5" i="23"/>
  <c r="R144" i="35"/>
  <c r="I144" i="35"/>
  <c r="I233" i="35"/>
  <c r="K273" i="35"/>
  <c r="H255" i="35"/>
  <c r="MN5" i="23" l="1"/>
  <c r="O273" i="35"/>
  <c r="R273" i="35"/>
  <c r="NC5" i="23"/>
  <c r="H273" i="35"/>
  <c r="IA5" i="23"/>
  <c r="R233" i="35"/>
  <c r="O242" i="35"/>
  <c r="K242" i="35"/>
  <c r="MJ5" i="23" l="1"/>
  <c r="K360" i="35"/>
  <c r="K358" i="35"/>
  <c r="I242" i="35"/>
  <c r="I360" i="35"/>
  <c r="I358" i="35"/>
  <c r="HH5" i="23"/>
  <c r="K248" i="35"/>
  <c r="O248" i="35"/>
  <c r="R242" i="35"/>
  <c r="K259" i="22"/>
  <c r="R149" i="22"/>
  <c r="R157" i="22"/>
  <c r="R175" i="22"/>
  <c r="R176" i="22"/>
  <c r="R208" i="22"/>
  <c r="R209" i="22"/>
  <c r="R210" i="22"/>
  <c r="R211" i="22"/>
  <c r="R212" i="22"/>
  <c r="R213" i="22"/>
  <c r="R214" i="22"/>
  <c r="R215" i="22"/>
  <c r="R216" i="22"/>
  <c r="R220" i="22"/>
  <c r="R221" i="22"/>
  <c r="R225" i="22"/>
  <c r="R260" i="22"/>
  <c r="R262" i="22"/>
  <c r="I248" i="35" l="1"/>
  <c r="I361" i="35"/>
  <c r="I357" i="35"/>
  <c r="I359" i="35"/>
  <c r="MM5" i="23"/>
  <c r="K361" i="35"/>
  <c r="K359" i="35"/>
  <c r="R248" i="35"/>
  <c r="HK5" i="23"/>
  <c r="H259" i="22"/>
  <c r="O260" i="22"/>
  <c r="O259" i="22" l="1"/>
  <c r="R259" i="22" s="1"/>
  <c r="I319" i="22"/>
  <c r="J320" i="40" l="1"/>
  <c r="I320" i="40"/>
  <c r="J319" i="39"/>
  <c r="I319" i="39"/>
  <c r="J319" i="34"/>
  <c r="I319" i="34"/>
  <c r="J319" i="22"/>
  <c r="I321" i="40" l="1"/>
  <c r="J321" i="40"/>
  <c r="J320" i="39"/>
  <c r="J320" i="34"/>
  <c r="I320" i="39"/>
  <c r="I320" i="34"/>
  <c r="NN7" i="23" l="1"/>
  <c r="NN6" i="23"/>
  <c r="NN4" i="23"/>
  <c r="NN3" i="23"/>
  <c r="NL7" i="23"/>
  <c r="NL6" i="23"/>
  <c r="NL4" i="23"/>
  <c r="NL3" i="23"/>
  <c r="NK7" i="23"/>
  <c r="NK6" i="23"/>
  <c r="NK4" i="23"/>
  <c r="NK3" i="23"/>
  <c r="NM7" i="23"/>
  <c r="NM6" i="23"/>
  <c r="NM4" i="23"/>
  <c r="NM3" i="23"/>
  <c r="J320" i="22"/>
  <c r="I320" i="22"/>
  <c r="I308" i="22" l="1"/>
  <c r="I304" i="22"/>
  <c r="I303" i="22" l="1"/>
  <c r="K279" i="22"/>
  <c r="I353" i="22" l="1"/>
  <c r="NJ4" i="23"/>
  <c r="NI4" i="23"/>
  <c r="NH4" i="23"/>
  <c r="NG4" i="23"/>
  <c r="NF4" i="23"/>
  <c r="NE4" i="23"/>
  <c r="NB4" i="23"/>
  <c r="NA4" i="23"/>
  <c r="MY4" i="23"/>
  <c r="MX4" i="23"/>
  <c r="MU4" i="23"/>
  <c r="MT4" i="23"/>
  <c r="MS4" i="23" s="1"/>
  <c r="MQ4" i="23"/>
  <c r="MP4" i="23"/>
  <c r="MC4" i="23"/>
  <c r="MB4" i="23"/>
  <c r="MA4" i="23"/>
  <c r="LZ4" i="23"/>
  <c r="LX4" i="23"/>
  <c r="LW4" i="23"/>
  <c r="LV4" i="23"/>
  <c r="LU4" i="23"/>
  <c r="LT4" i="23"/>
  <c r="LS4" i="23"/>
  <c r="LR4" i="23"/>
  <c r="LQ4" i="23"/>
  <c r="LP4" i="23"/>
  <c r="LN4" i="23"/>
  <c r="LM4" i="23"/>
  <c r="LL4" i="23"/>
  <c r="LK4" i="23"/>
  <c r="LI4" i="23"/>
  <c r="LH4" i="23"/>
  <c r="LG4" i="23"/>
  <c r="LF4" i="23"/>
  <c r="LE4" i="23"/>
  <c r="LC4" i="23"/>
  <c r="LB4" i="23"/>
  <c r="LA4" i="23"/>
  <c r="KZ4" i="23"/>
  <c r="KY4" i="23"/>
  <c r="KX4" i="23"/>
  <c r="KW4" i="23"/>
  <c r="KV4" i="23"/>
  <c r="KU4" i="23"/>
  <c r="KR4" i="23"/>
  <c r="KQ4" i="23"/>
  <c r="KP4" i="23"/>
  <c r="KN4" i="23"/>
  <c r="KM4" i="23"/>
  <c r="KL4" i="23"/>
  <c r="KK4" i="23"/>
  <c r="KJ4" i="23"/>
  <c r="KI4" i="23"/>
  <c r="KG4" i="23"/>
  <c r="KF4" i="23"/>
  <c r="KE4" i="23"/>
  <c r="KD4" i="23"/>
  <c r="KC4" i="23"/>
  <c r="KB4" i="23"/>
  <c r="KA4" i="23"/>
  <c r="JU4" i="23"/>
  <c r="JT4" i="23"/>
  <c r="JS4" i="23"/>
  <c r="JR4" i="23"/>
  <c r="JQ4" i="23"/>
  <c r="JP4" i="23"/>
  <c r="JO4" i="23"/>
  <c r="JN4" i="23"/>
  <c r="JM4" i="23"/>
  <c r="JL4" i="23"/>
  <c r="JK4" i="23"/>
  <c r="JJ4" i="23"/>
  <c r="JI4" i="23"/>
  <c r="JH4" i="23"/>
  <c r="JG4" i="23"/>
  <c r="JF4" i="23"/>
  <c r="JE4" i="23"/>
  <c r="JC4" i="23"/>
  <c r="JB4" i="23"/>
  <c r="JA4" i="23"/>
  <c r="IY4" i="23"/>
  <c r="IX4" i="23"/>
  <c r="IW4" i="23"/>
  <c r="IV4" i="23"/>
  <c r="IU4" i="23"/>
  <c r="IT4" i="23"/>
  <c r="IS4" i="23"/>
  <c r="IR4" i="23"/>
  <c r="IP4" i="23"/>
  <c r="IO4" i="23"/>
  <c r="IN4" i="23"/>
  <c r="IL4" i="23"/>
  <c r="IK4" i="23"/>
  <c r="IJ4" i="23"/>
  <c r="II4" i="23"/>
  <c r="IH4" i="23"/>
  <c r="IG4" i="23"/>
  <c r="IF4" i="23"/>
  <c r="IE4" i="23"/>
  <c r="ID4" i="23"/>
  <c r="IC4" i="23"/>
  <c r="HZ4" i="23"/>
  <c r="HY4" i="23"/>
  <c r="HW4" i="23"/>
  <c r="HV4" i="23"/>
  <c r="HS4" i="23"/>
  <c r="HR4" i="23"/>
  <c r="HQ4" i="23" s="1"/>
  <c r="HO4" i="23"/>
  <c r="HN4" i="23"/>
  <c r="HA4" i="23"/>
  <c r="GZ4" i="23"/>
  <c r="GY4" i="23"/>
  <c r="GX4" i="23"/>
  <c r="GV4" i="23"/>
  <c r="GU4" i="23"/>
  <c r="GT4" i="23"/>
  <c r="GS4" i="23"/>
  <c r="GR4" i="23"/>
  <c r="GQ4" i="23"/>
  <c r="GP4" i="23"/>
  <c r="GO4" i="23"/>
  <c r="GN4" i="23"/>
  <c r="GL4" i="23"/>
  <c r="GK4" i="23"/>
  <c r="GJ4" i="23"/>
  <c r="GI4" i="23"/>
  <c r="GG4" i="23"/>
  <c r="GF4" i="23"/>
  <c r="GE4" i="23"/>
  <c r="GD4" i="23"/>
  <c r="GC4" i="23"/>
  <c r="GA4" i="23"/>
  <c r="FZ4" i="23"/>
  <c r="FY4" i="23"/>
  <c r="FX4" i="23"/>
  <c r="FW4" i="23"/>
  <c r="FV4" i="23"/>
  <c r="FU4" i="23"/>
  <c r="FT4" i="23"/>
  <c r="FS4" i="23"/>
  <c r="FP4" i="23"/>
  <c r="FO4" i="23"/>
  <c r="FN4" i="23"/>
  <c r="FL4" i="23"/>
  <c r="FK4" i="23"/>
  <c r="FJ4" i="23"/>
  <c r="FI4" i="23"/>
  <c r="FH4" i="23"/>
  <c r="FG4" i="23"/>
  <c r="FE4" i="23"/>
  <c r="FD4" i="23"/>
  <c r="FC4" i="23"/>
  <c r="FB4" i="23"/>
  <c r="FA4" i="23"/>
  <c r="EZ4" i="23"/>
  <c r="EY4" i="23"/>
  <c r="DJ4" i="23"/>
  <c r="DI4" i="23"/>
  <c r="DH4" i="23"/>
  <c r="DG4" i="23"/>
  <c r="DF4" i="23"/>
  <c r="DE4" i="23"/>
  <c r="DD4" i="23"/>
  <c r="DC4" i="23"/>
  <c r="DB4" i="23"/>
  <c r="DA4" i="23"/>
  <c r="CZ4" i="23"/>
  <c r="CY4" i="23"/>
  <c r="CW4" i="23"/>
  <c r="CV4" i="23"/>
  <c r="CU4" i="23"/>
  <c r="CT4" i="23"/>
  <c r="CS4" i="23"/>
  <c r="CR4" i="23"/>
  <c r="CQ4" i="23"/>
  <c r="CP4" i="23"/>
  <c r="CO4" i="23"/>
  <c r="CN4" i="23"/>
  <c r="CM4" i="23"/>
  <c r="CL4" i="23"/>
  <c r="CJ4" i="23"/>
  <c r="CI4" i="23"/>
  <c r="CH4" i="23"/>
  <c r="CG4" i="23"/>
  <c r="CF4" i="23"/>
  <c r="CE4" i="23"/>
  <c r="CD4" i="23"/>
  <c r="CC4" i="23"/>
  <c r="BX4" i="23"/>
  <c r="BW4" i="23"/>
  <c r="BV4" i="23"/>
  <c r="BU4" i="23"/>
  <c r="BT4" i="23"/>
  <c r="BS4" i="23"/>
  <c r="BR4" i="23"/>
  <c r="BQ4" i="23"/>
  <c r="BP4" i="23"/>
  <c r="BO4" i="23"/>
  <c r="BN4" i="23"/>
  <c r="BM4" i="23"/>
  <c r="BL4" i="23"/>
  <c r="BK4" i="23"/>
  <c r="BJ4" i="23"/>
  <c r="BI4" i="23"/>
  <c r="BH4" i="23"/>
  <c r="BG4" i="23"/>
  <c r="BF4" i="23"/>
  <c r="BE4" i="23"/>
  <c r="BD4" i="23"/>
  <c r="BC4" i="23"/>
  <c r="BB4" i="23"/>
  <c r="BA4" i="23"/>
  <c r="AZ4" i="23"/>
  <c r="AY4" i="23"/>
  <c r="AX4" i="23"/>
  <c r="AW4" i="23"/>
  <c r="AV4" i="23"/>
  <c r="AU4" i="23"/>
  <c r="AT4" i="23"/>
  <c r="AS4" i="23"/>
  <c r="AR4" i="23"/>
  <c r="AQ4" i="23"/>
  <c r="AP4" i="23"/>
  <c r="AO4" i="23"/>
  <c r="AN4" i="23"/>
  <c r="AL4" i="23"/>
  <c r="AK4" i="23"/>
  <c r="AJ4" i="23"/>
  <c r="AH4" i="23"/>
  <c r="AG4" i="23"/>
  <c r="AC4" i="23"/>
  <c r="AB4" i="23"/>
  <c r="Y4" i="23"/>
  <c r="X4" i="23"/>
  <c r="W4" i="23"/>
  <c r="V4" i="23"/>
  <c r="J4" i="23"/>
  <c r="I4" i="23"/>
  <c r="H4" i="23"/>
  <c r="B4" i="23" l="1"/>
  <c r="NJ7" i="23" l="1"/>
  <c r="NI7" i="23"/>
  <c r="NH7" i="23"/>
  <c r="NG7" i="23"/>
  <c r="NF7" i="23"/>
  <c r="NE7" i="23"/>
  <c r="NB7" i="23"/>
  <c r="NA7" i="23"/>
  <c r="MY7" i="23"/>
  <c r="MX7" i="23"/>
  <c r="MU7" i="23"/>
  <c r="MT7" i="23"/>
  <c r="MS7" i="23" s="1"/>
  <c r="MQ7" i="23"/>
  <c r="MP7" i="23"/>
  <c r="MC7" i="23"/>
  <c r="MB7" i="23"/>
  <c r="MA7" i="23"/>
  <c r="LZ7" i="23"/>
  <c r="LX7" i="23"/>
  <c r="LW7" i="23"/>
  <c r="LV7" i="23"/>
  <c r="LU7" i="23"/>
  <c r="LT7" i="23"/>
  <c r="LS7" i="23"/>
  <c r="LR7" i="23"/>
  <c r="LQ7" i="23"/>
  <c r="LP7" i="23"/>
  <c r="LN7" i="23"/>
  <c r="LM7" i="23"/>
  <c r="LL7" i="23"/>
  <c r="LK7" i="23"/>
  <c r="LI7" i="23"/>
  <c r="LH7" i="23"/>
  <c r="LG7" i="23"/>
  <c r="LF7" i="23"/>
  <c r="LE7" i="23"/>
  <c r="LC7" i="23"/>
  <c r="LB7" i="23"/>
  <c r="LA7" i="23"/>
  <c r="KZ7" i="23"/>
  <c r="KY7" i="23"/>
  <c r="KX7" i="23"/>
  <c r="KW7" i="23"/>
  <c r="KV7" i="23"/>
  <c r="KU7" i="23"/>
  <c r="KR7" i="23"/>
  <c r="KQ7" i="23"/>
  <c r="KP7" i="23"/>
  <c r="KN7" i="23"/>
  <c r="KM7" i="23"/>
  <c r="KL7" i="23"/>
  <c r="KK7" i="23"/>
  <c r="KJ7" i="23"/>
  <c r="KI7" i="23"/>
  <c r="KG7" i="23"/>
  <c r="KF7" i="23"/>
  <c r="KE7" i="23"/>
  <c r="KD7" i="23"/>
  <c r="KC7" i="23"/>
  <c r="KB7" i="23"/>
  <c r="KA7" i="23"/>
  <c r="JU7" i="23"/>
  <c r="JT7" i="23"/>
  <c r="JS7" i="23"/>
  <c r="JR7" i="23"/>
  <c r="JQ7" i="23"/>
  <c r="JP7" i="23"/>
  <c r="JO7" i="23"/>
  <c r="JN7" i="23"/>
  <c r="JM7" i="23"/>
  <c r="JL7" i="23"/>
  <c r="JK7" i="23"/>
  <c r="JJ7" i="23"/>
  <c r="JI7" i="23"/>
  <c r="JH7" i="23"/>
  <c r="JG7" i="23"/>
  <c r="JF7" i="23"/>
  <c r="JE7" i="23"/>
  <c r="JC7" i="23"/>
  <c r="JB7" i="23"/>
  <c r="JA7" i="23"/>
  <c r="IY7" i="23"/>
  <c r="IX7" i="23"/>
  <c r="IW7" i="23"/>
  <c r="IV7" i="23"/>
  <c r="IU7" i="23"/>
  <c r="IT7" i="23"/>
  <c r="IS7" i="23"/>
  <c r="IR7" i="23"/>
  <c r="IP7" i="23"/>
  <c r="IO7" i="23"/>
  <c r="IN7" i="23"/>
  <c r="IL7" i="23"/>
  <c r="IK7" i="23"/>
  <c r="IJ7" i="23"/>
  <c r="II7" i="23"/>
  <c r="IH7" i="23"/>
  <c r="IG7" i="23"/>
  <c r="IF7" i="23"/>
  <c r="IE7" i="23"/>
  <c r="ID7" i="23"/>
  <c r="IC7" i="23"/>
  <c r="HZ7" i="23"/>
  <c r="HY7" i="23"/>
  <c r="HW7" i="23"/>
  <c r="HV7" i="23"/>
  <c r="HS7" i="23"/>
  <c r="HR7" i="23"/>
  <c r="HQ7" i="23" s="1"/>
  <c r="HO7" i="23"/>
  <c r="HN7" i="23"/>
  <c r="HA7" i="23"/>
  <c r="GZ7" i="23"/>
  <c r="GY7" i="23"/>
  <c r="GX7" i="23"/>
  <c r="GV7" i="23"/>
  <c r="GU7" i="23"/>
  <c r="GT7" i="23"/>
  <c r="GS7" i="23"/>
  <c r="GR7" i="23"/>
  <c r="GQ7" i="23"/>
  <c r="GP7" i="23"/>
  <c r="GO7" i="23"/>
  <c r="GN7" i="23"/>
  <c r="GL7" i="23"/>
  <c r="GK7" i="23"/>
  <c r="GJ7" i="23"/>
  <c r="GI7" i="23"/>
  <c r="GG7" i="23"/>
  <c r="GF7" i="23"/>
  <c r="GE7" i="23"/>
  <c r="GD7" i="23"/>
  <c r="GC7" i="23"/>
  <c r="GA7" i="23"/>
  <c r="FZ7" i="23"/>
  <c r="FY7" i="23"/>
  <c r="FX7" i="23"/>
  <c r="FW7" i="23"/>
  <c r="FV7" i="23"/>
  <c r="FU7" i="23"/>
  <c r="FT7" i="23"/>
  <c r="FS7" i="23"/>
  <c r="FP7" i="23"/>
  <c r="FO7" i="23"/>
  <c r="FN7" i="23"/>
  <c r="FL7" i="23"/>
  <c r="FK7" i="23"/>
  <c r="FJ7" i="23"/>
  <c r="FI7" i="23"/>
  <c r="FH7" i="23"/>
  <c r="FG7" i="23"/>
  <c r="FE7" i="23"/>
  <c r="FD7" i="23"/>
  <c r="FC7" i="23"/>
  <c r="FB7" i="23"/>
  <c r="FA7" i="23"/>
  <c r="EZ7" i="23"/>
  <c r="EY7" i="23"/>
  <c r="DJ7" i="23"/>
  <c r="DI7" i="23"/>
  <c r="DH7" i="23"/>
  <c r="DG7" i="23"/>
  <c r="DF7" i="23"/>
  <c r="DE7" i="23"/>
  <c r="DD7" i="23"/>
  <c r="DC7" i="23"/>
  <c r="DB7" i="23"/>
  <c r="DA7" i="23"/>
  <c r="CZ7" i="23"/>
  <c r="CY7" i="23"/>
  <c r="CW7" i="23"/>
  <c r="CV7" i="23"/>
  <c r="CU7" i="23"/>
  <c r="CT7" i="23"/>
  <c r="CS7" i="23"/>
  <c r="CR7" i="23"/>
  <c r="CQ7" i="23"/>
  <c r="CP7" i="23"/>
  <c r="CO7" i="23"/>
  <c r="CN7" i="23"/>
  <c r="CM7" i="23"/>
  <c r="CL7" i="23"/>
  <c r="CJ7" i="23"/>
  <c r="CI7" i="23"/>
  <c r="CH7" i="23"/>
  <c r="CG7" i="23"/>
  <c r="CF7" i="23"/>
  <c r="CE7" i="23"/>
  <c r="CD7" i="23"/>
  <c r="CC7" i="23"/>
  <c r="BX7" i="23"/>
  <c r="BW7" i="23"/>
  <c r="BV7" i="23"/>
  <c r="BU7" i="23"/>
  <c r="BT7" i="23"/>
  <c r="BS7" i="23"/>
  <c r="BR7" i="23"/>
  <c r="BQ7" i="23"/>
  <c r="BP7" i="23"/>
  <c r="BO7" i="23"/>
  <c r="BN7" i="23"/>
  <c r="BM7" i="23"/>
  <c r="BL7" i="23"/>
  <c r="BK7" i="23"/>
  <c r="BJ7" i="23"/>
  <c r="BI7" i="23"/>
  <c r="BH7" i="23"/>
  <c r="BG7" i="23"/>
  <c r="BF7" i="23"/>
  <c r="BE7" i="23"/>
  <c r="BD7" i="23"/>
  <c r="BC7" i="23"/>
  <c r="BB7" i="23"/>
  <c r="BA7" i="23"/>
  <c r="AZ7" i="23"/>
  <c r="AY7" i="23"/>
  <c r="AX7" i="23"/>
  <c r="AW7" i="23"/>
  <c r="AV7" i="23"/>
  <c r="AU7" i="23"/>
  <c r="AT7" i="23"/>
  <c r="AS7" i="23"/>
  <c r="AR7" i="23"/>
  <c r="AQ7" i="23"/>
  <c r="AP7" i="23"/>
  <c r="AO7" i="23"/>
  <c r="AN7" i="23"/>
  <c r="AL7" i="23"/>
  <c r="AK7" i="23"/>
  <c r="AJ7" i="23"/>
  <c r="AH7" i="23"/>
  <c r="AG7" i="23"/>
  <c r="AC7" i="23"/>
  <c r="AB7" i="23"/>
  <c r="Y7" i="23"/>
  <c r="X7" i="23"/>
  <c r="W7" i="23"/>
  <c r="V7" i="23"/>
  <c r="J7" i="23"/>
  <c r="I7" i="23"/>
  <c r="H7" i="23"/>
  <c r="NJ6" i="23"/>
  <c r="NI6" i="23"/>
  <c r="NH6" i="23"/>
  <c r="NG6" i="23"/>
  <c r="NF6" i="23"/>
  <c r="NE6" i="23"/>
  <c r="NB6" i="23"/>
  <c r="NA6" i="23"/>
  <c r="MY6" i="23"/>
  <c r="MX6" i="23"/>
  <c r="MU6" i="23"/>
  <c r="MT6" i="23"/>
  <c r="MS6" i="23" s="1"/>
  <c r="MQ6" i="23"/>
  <c r="MP6" i="23"/>
  <c r="MC6" i="23"/>
  <c r="MB6" i="23"/>
  <c r="MA6" i="23"/>
  <c r="LZ6" i="23"/>
  <c r="LX6" i="23"/>
  <c r="LW6" i="23"/>
  <c r="LV6" i="23"/>
  <c r="LU6" i="23"/>
  <c r="LT6" i="23"/>
  <c r="LS6" i="23"/>
  <c r="LR6" i="23"/>
  <c r="LQ6" i="23"/>
  <c r="LP6" i="23"/>
  <c r="LN6" i="23"/>
  <c r="LM6" i="23"/>
  <c r="LL6" i="23"/>
  <c r="LK6" i="23"/>
  <c r="LI6" i="23"/>
  <c r="LH6" i="23"/>
  <c r="LG6" i="23"/>
  <c r="LF6" i="23"/>
  <c r="LE6" i="23"/>
  <c r="LC6" i="23"/>
  <c r="LB6" i="23"/>
  <c r="LA6" i="23"/>
  <c r="KZ6" i="23"/>
  <c r="KY6" i="23"/>
  <c r="KX6" i="23"/>
  <c r="KW6" i="23"/>
  <c r="KV6" i="23"/>
  <c r="KU6" i="23"/>
  <c r="KR6" i="23"/>
  <c r="KQ6" i="23"/>
  <c r="KP6" i="23"/>
  <c r="KN6" i="23"/>
  <c r="KM6" i="23"/>
  <c r="KL6" i="23"/>
  <c r="KK6" i="23"/>
  <c r="KJ6" i="23"/>
  <c r="KI6" i="23"/>
  <c r="KG6" i="23"/>
  <c r="KF6" i="23"/>
  <c r="KE6" i="23"/>
  <c r="KD6" i="23"/>
  <c r="KC6" i="23"/>
  <c r="KB6" i="23"/>
  <c r="KA6" i="23"/>
  <c r="JU6" i="23"/>
  <c r="JT6" i="23"/>
  <c r="JS6" i="23"/>
  <c r="JR6" i="23"/>
  <c r="JQ6" i="23"/>
  <c r="JP6" i="23"/>
  <c r="JO6" i="23"/>
  <c r="JN6" i="23"/>
  <c r="JM6" i="23"/>
  <c r="JL6" i="23"/>
  <c r="JK6" i="23"/>
  <c r="JJ6" i="23"/>
  <c r="JI6" i="23"/>
  <c r="JH6" i="23"/>
  <c r="JG6" i="23"/>
  <c r="JF6" i="23"/>
  <c r="JE6" i="23"/>
  <c r="JC6" i="23"/>
  <c r="JB6" i="23"/>
  <c r="JA6" i="23"/>
  <c r="IY6" i="23"/>
  <c r="IX6" i="23"/>
  <c r="IW6" i="23"/>
  <c r="IV6" i="23"/>
  <c r="IU6" i="23"/>
  <c r="IT6" i="23"/>
  <c r="IS6" i="23"/>
  <c r="IR6" i="23"/>
  <c r="IP6" i="23"/>
  <c r="IO6" i="23"/>
  <c r="IN6" i="23"/>
  <c r="IL6" i="23"/>
  <c r="IK6" i="23"/>
  <c r="IJ6" i="23"/>
  <c r="II6" i="23"/>
  <c r="IH6" i="23"/>
  <c r="IG6" i="23"/>
  <c r="IF6" i="23"/>
  <c r="IE6" i="23"/>
  <c r="ID6" i="23"/>
  <c r="IC6" i="23"/>
  <c r="HZ6" i="23"/>
  <c r="HY6" i="23"/>
  <c r="HW6" i="23"/>
  <c r="HV6" i="23"/>
  <c r="HS6" i="23"/>
  <c r="HR6" i="23"/>
  <c r="HQ6" i="23" s="1"/>
  <c r="HO6" i="23"/>
  <c r="HN6" i="23"/>
  <c r="HA6" i="23"/>
  <c r="GZ6" i="23"/>
  <c r="GY6" i="23"/>
  <c r="GX6" i="23"/>
  <c r="GV6" i="23"/>
  <c r="GU6" i="23"/>
  <c r="GT6" i="23"/>
  <c r="GS6" i="23"/>
  <c r="GR6" i="23"/>
  <c r="GQ6" i="23"/>
  <c r="GP6" i="23"/>
  <c r="GO6" i="23"/>
  <c r="GN6" i="23"/>
  <c r="GL6" i="23"/>
  <c r="GK6" i="23"/>
  <c r="GJ6" i="23"/>
  <c r="GI6" i="23"/>
  <c r="GG6" i="23"/>
  <c r="GF6" i="23"/>
  <c r="GE6" i="23"/>
  <c r="GD6" i="23"/>
  <c r="GC6" i="23"/>
  <c r="GA6" i="23"/>
  <c r="FZ6" i="23"/>
  <c r="FY6" i="23"/>
  <c r="FX6" i="23"/>
  <c r="FW6" i="23"/>
  <c r="FV6" i="23"/>
  <c r="FU6" i="23"/>
  <c r="FT6" i="23"/>
  <c r="FS6" i="23"/>
  <c r="FP6" i="23"/>
  <c r="FO6" i="23"/>
  <c r="FN6" i="23"/>
  <c r="FL6" i="23"/>
  <c r="FK6" i="23"/>
  <c r="FJ6" i="23"/>
  <c r="FI6" i="23"/>
  <c r="FH6" i="23"/>
  <c r="FG6" i="23"/>
  <c r="FE6" i="23"/>
  <c r="FD6" i="23"/>
  <c r="FC6" i="23"/>
  <c r="FB6" i="23"/>
  <c r="FA6" i="23"/>
  <c r="EZ6" i="23"/>
  <c r="EY6" i="23"/>
  <c r="DJ6" i="23"/>
  <c r="DI6" i="23"/>
  <c r="DH6" i="23"/>
  <c r="DG6" i="23"/>
  <c r="DF6" i="23"/>
  <c r="DE6" i="23"/>
  <c r="DD6" i="23"/>
  <c r="DC6" i="23"/>
  <c r="DB6" i="23"/>
  <c r="DA6" i="23"/>
  <c r="CZ6" i="23"/>
  <c r="CY6" i="23"/>
  <c r="CW6" i="23"/>
  <c r="CV6" i="23"/>
  <c r="CU6" i="23"/>
  <c r="CT6" i="23"/>
  <c r="CS6" i="23"/>
  <c r="CR6" i="23"/>
  <c r="CQ6" i="23"/>
  <c r="CP6" i="23"/>
  <c r="CO6" i="23"/>
  <c r="CN6" i="23"/>
  <c r="CM6" i="23"/>
  <c r="CL6" i="23"/>
  <c r="CJ6" i="23"/>
  <c r="CI6" i="23"/>
  <c r="CH6" i="23"/>
  <c r="CG6" i="23"/>
  <c r="CF6" i="23"/>
  <c r="CE6" i="23"/>
  <c r="CD6" i="23"/>
  <c r="CC6" i="23"/>
  <c r="BX6" i="23"/>
  <c r="BW6" i="23"/>
  <c r="BV6" i="23"/>
  <c r="BU6" i="23"/>
  <c r="BT6" i="23"/>
  <c r="BS6" i="23"/>
  <c r="BR6" i="23"/>
  <c r="BQ6" i="23"/>
  <c r="BP6" i="23"/>
  <c r="BO6" i="23"/>
  <c r="BN6" i="23"/>
  <c r="BM6" i="23"/>
  <c r="BL6" i="23"/>
  <c r="BK6" i="23"/>
  <c r="BJ6" i="23"/>
  <c r="BI6" i="23"/>
  <c r="BH6" i="23"/>
  <c r="BG6" i="23"/>
  <c r="BF6" i="23"/>
  <c r="BE6" i="23"/>
  <c r="BD6" i="23"/>
  <c r="BC6" i="23"/>
  <c r="BB6" i="23"/>
  <c r="BA6" i="23"/>
  <c r="AZ6" i="23"/>
  <c r="AY6" i="23"/>
  <c r="AX6" i="23"/>
  <c r="AW6" i="23"/>
  <c r="AV6" i="23"/>
  <c r="AU6" i="23"/>
  <c r="AT6" i="23"/>
  <c r="AS6" i="23"/>
  <c r="AR6" i="23"/>
  <c r="AQ6" i="23"/>
  <c r="AP6" i="23"/>
  <c r="AO6" i="23"/>
  <c r="AN6" i="23"/>
  <c r="AL6" i="23"/>
  <c r="AK6" i="23"/>
  <c r="AJ6" i="23"/>
  <c r="AH6" i="23"/>
  <c r="AG6" i="23"/>
  <c r="AC6" i="23"/>
  <c r="AB6" i="23"/>
  <c r="Y6" i="23"/>
  <c r="X6" i="23"/>
  <c r="W6" i="23"/>
  <c r="V6" i="23"/>
  <c r="J6" i="23"/>
  <c r="I6" i="23"/>
  <c r="H6" i="23"/>
  <c r="AM7" i="23"/>
  <c r="O296" i="40" l="1"/>
  <c r="J309" i="40" l="1"/>
  <c r="I309" i="40"/>
  <c r="J305" i="40"/>
  <c r="I305" i="40"/>
  <c r="O280" i="40"/>
  <c r="K280" i="40"/>
  <c r="O270" i="40"/>
  <c r="MZ7" i="23" s="1"/>
  <c r="K270" i="40"/>
  <c r="O267" i="40"/>
  <c r="K267" i="40"/>
  <c r="MR7" i="23"/>
  <c r="O257" i="40"/>
  <c r="MO7" i="23" s="1"/>
  <c r="K257" i="40"/>
  <c r="HM7" i="23" s="1"/>
  <c r="O219" i="40"/>
  <c r="LY7" i="23" s="1"/>
  <c r="O207" i="40"/>
  <c r="K207" i="40"/>
  <c r="O194" i="40"/>
  <c r="K194" i="40"/>
  <c r="O186" i="40"/>
  <c r="K186" i="40"/>
  <c r="O175" i="40"/>
  <c r="K175" i="40"/>
  <c r="O173" i="40"/>
  <c r="K173" i="40"/>
  <c r="O167" i="40"/>
  <c r="K167" i="40"/>
  <c r="O157" i="40"/>
  <c r="K157" i="40"/>
  <c r="O149" i="40"/>
  <c r="K149" i="40"/>
  <c r="O147" i="40"/>
  <c r="K147" i="40"/>
  <c r="M126" i="40"/>
  <c r="CX7" i="23" s="1"/>
  <c r="J126" i="40"/>
  <c r="CK7" i="23" s="1"/>
  <c r="H59" i="40"/>
  <c r="H54" i="40"/>
  <c r="ND7" i="23" l="1"/>
  <c r="IB7" i="23"/>
  <c r="J304" i="40"/>
  <c r="I304" i="40"/>
  <c r="K256" i="40"/>
  <c r="H256" i="40" s="1"/>
  <c r="R257" i="40"/>
  <c r="K145" i="40"/>
  <c r="H257" i="40"/>
  <c r="M127" i="40"/>
  <c r="R219" i="40"/>
  <c r="R270" i="40"/>
  <c r="R157" i="40"/>
  <c r="KH7" i="23"/>
  <c r="I167" i="40"/>
  <c r="FM7" i="23"/>
  <c r="I194" i="40"/>
  <c r="GH7" i="23"/>
  <c r="O256" i="40"/>
  <c r="R260" i="40"/>
  <c r="R167" i="40"/>
  <c r="KO7" i="23"/>
  <c r="R194" i="40"/>
  <c r="LJ7" i="23"/>
  <c r="I147" i="40"/>
  <c r="EW7" i="23"/>
  <c r="I173" i="40"/>
  <c r="FQ7" i="23"/>
  <c r="I207" i="40"/>
  <c r="GM7" i="23"/>
  <c r="H305" i="40"/>
  <c r="IM7" i="23"/>
  <c r="J127" i="40"/>
  <c r="R147" i="40"/>
  <c r="JY7" i="23"/>
  <c r="R173" i="40"/>
  <c r="KS7" i="23"/>
  <c r="R207" i="40"/>
  <c r="LO7" i="23"/>
  <c r="H267" i="40"/>
  <c r="HU7" i="23"/>
  <c r="IZ7" i="23"/>
  <c r="I149" i="40"/>
  <c r="EX7" i="23"/>
  <c r="J175" i="40"/>
  <c r="FR7" i="23"/>
  <c r="I219" i="40"/>
  <c r="GW7" i="23"/>
  <c r="O266" i="40"/>
  <c r="MW7" i="23"/>
  <c r="K305" i="40"/>
  <c r="R186" i="40"/>
  <c r="LD7" i="23"/>
  <c r="R149" i="40"/>
  <c r="JZ7" i="23"/>
  <c r="R175" i="40"/>
  <c r="KT7" i="23"/>
  <c r="H270" i="40"/>
  <c r="HX7" i="23"/>
  <c r="H309" i="40"/>
  <c r="IQ7" i="23"/>
  <c r="I157" i="40"/>
  <c r="FF7" i="23"/>
  <c r="I186" i="40"/>
  <c r="GB7" i="23"/>
  <c r="HP7" i="23"/>
  <c r="K309" i="40"/>
  <c r="JD7" i="23"/>
  <c r="O145" i="40"/>
  <c r="R267" i="40"/>
  <c r="K266" i="40"/>
  <c r="R263" i="40"/>
  <c r="N263" i="40"/>
  <c r="O247" i="40"/>
  <c r="ML7" i="23" s="1"/>
  <c r="K247" i="40"/>
  <c r="R226" i="40"/>
  <c r="I226" i="40"/>
  <c r="R222" i="40"/>
  <c r="J222" i="40"/>
  <c r="R221" i="40"/>
  <c r="J221" i="40"/>
  <c r="R217" i="40"/>
  <c r="I217" i="40"/>
  <c r="R216" i="40"/>
  <c r="I216" i="40"/>
  <c r="R215" i="40"/>
  <c r="I215" i="40"/>
  <c r="R214" i="40"/>
  <c r="I214" i="40"/>
  <c r="R213" i="40"/>
  <c r="I213" i="40"/>
  <c r="R212" i="40"/>
  <c r="I212" i="40"/>
  <c r="R211" i="40"/>
  <c r="I211" i="40"/>
  <c r="R210" i="40"/>
  <c r="I210" i="40"/>
  <c r="R209" i="40"/>
  <c r="I209" i="40"/>
  <c r="O208" i="40"/>
  <c r="K208" i="40"/>
  <c r="R177" i="40"/>
  <c r="I177" i="40"/>
  <c r="R176" i="40"/>
  <c r="I176" i="40"/>
  <c r="R158" i="40"/>
  <c r="I158" i="40"/>
  <c r="R150" i="40"/>
  <c r="I150" i="40"/>
  <c r="P139" i="40"/>
  <c r="P138" i="40"/>
  <c r="P137" i="40"/>
  <c r="P136" i="40"/>
  <c r="P135" i="40"/>
  <c r="P134" i="40"/>
  <c r="P133" i="40"/>
  <c r="P132" i="40"/>
  <c r="P131" i="40"/>
  <c r="P130" i="40"/>
  <c r="P129" i="40"/>
  <c r="P128" i="40"/>
  <c r="O117" i="40"/>
  <c r="O115" i="40"/>
  <c r="L87" i="40"/>
  <c r="P72" i="40"/>
  <c r="P70" i="40"/>
  <c r="P69" i="40"/>
  <c r="P66" i="40"/>
  <c r="P64" i="40"/>
  <c r="P62" i="40"/>
  <c r="P61" i="40"/>
  <c r="P59" i="40"/>
  <c r="P57" i="40"/>
  <c r="P56" i="40"/>
  <c r="P54" i="40"/>
  <c r="Q47" i="40"/>
  <c r="H47" i="40"/>
  <c r="F47" i="40"/>
  <c r="S43" i="40"/>
  <c r="N43" i="40"/>
  <c r="G38" i="40"/>
  <c r="I145" i="40" l="1"/>
  <c r="HL7" i="23"/>
  <c r="EV7" i="23"/>
  <c r="DQ7" i="23"/>
  <c r="R133" i="40"/>
  <c r="R145" i="40"/>
  <c r="JX7" i="23"/>
  <c r="DR7" i="23"/>
  <c r="R134" i="40"/>
  <c r="I247" i="40"/>
  <c r="HJ7" i="23"/>
  <c r="MN7" i="23"/>
  <c r="R256" i="40"/>
  <c r="DT7" i="23"/>
  <c r="R136" i="40"/>
  <c r="R247" i="40"/>
  <c r="DU7" i="23"/>
  <c r="R137" i="40"/>
  <c r="DS7" i="23"/>
  <c r="R135" i="40"/>
  <c r="DL7" i="23"/>
  <c r="R128" i="40"/>
  <c r="DN7" i="23"/>
  <c r="R130" i="40"/>
  <c r="DV7" i="23"/>
  <c r="R138" i="40"/>
  <c r="R266" i="40"/>
  <c r="MV7" i="23"/>
  <c r="E47" i="40"/>
  <c r="AD7" i="23"/>
  <c r="DM7" i="23"/>
  <c r="R129" i="40"/>
  <c r="DO7" i="23"/>
  <c r="R131" i="40"/>
  <c r="DW7" i="23"/>
  <c r="R139" i="40"/>
  <c r="H266" i="40"/>
  <c r="HT7" i="23"/>
  <c r="I47" i="40"/>
  <c r="AI7" i="23"/>
  <c r="DP7" i="23"/>
  <c r="R132" i="40"/>
  <c r="K236" i="40"/>
  <c r="K220" i="40"/>
  <c r="O238" i="40"/>
  <c r="O220" i="40"/>
  <c r="K239" i="40"/>
  <c r="K234" i="40"/>
  <c r="K237" i="40"/>
  <c r="K245" i="40"/>
  <c r="O234" i="40"/>
  <c r="MD7" i="23" s="1"/>
  <c r="O237" i="40"/>
  <c r="O239" i="40"/>
  <c r="O245" i="40"/>
  <c r="O236" i="40"/>
  <c r="K274" i="40"/>
  <c r="P126" i="40"/>
  <c r="DK7" i="23" s="1"/>
  <c r="K238" i="40"/>
  <c r="K241" i="40"/>
  <c r="O241" i="40"/>
  <c r="O274" i="40"/>
  <c r="NC7" i="23" s="1"/>
  <c r="AM6" i="23"/>
  <c r="E7" i="23" l="1"/>
  <c r="I238" i="40"/>
  <c r="HE7" i="23"/>
  <c r="I236" i="40"/>
  <c r="HC7" i="23"/>
  <c r="I245" i="40"/>
  <c r="HI7" i="23"/>
  <c r="I237" i="40"/>
  <c r="HD7" i="23"/>
  <c r="R274" i="40"/>
  <c r="I234" i="40"/>
  <c r="HB7" i="23"/>
  <c r="H274" i="40"/>
  <c r="IA7" i="23"/>
  <c r="R236" i="40"/>
  <c r="ME7" i="23"/>
  <c r="I239" i="40"/>
  <c r="HF7" i="23"/>
  <c r="R245" i="40"/>
  <c r="MK7" i="23"/>
  <c r="R241" i="40"/>
  <c r="MI7" i="23"/>
  <c r="R239" i="40"/>
  <c r="MH7" i="23"/>
  <c r="R238" i="40"/>
  <c r="MG7" i="23"/>
  <c r="I241" i="40"/>
  <c r="HG7" i="23"/>
  <c r="R237" i="40"/>
  <c r="MF7" i="23"/>
  <c r="F7" i="23"/>
  <c r="C6" i="23"/>
  <c r="B6" i="23"/>
  <c r="C7" i="23"/>
  <c r="E6" i="23"/>
  <c r="B7" i="23"/>
  <c r="F6" i="23"/>
  <c r="P127" i="40"/>
  <c r="R126" i="40"/>
  <c r="R234" i="40"/>
  <c r="O243" i="40"/>
  <c r="K243" i="40"/>
  <c r="J125" i="39"/>
  <c r="J308" i="39"/>
  <c r="I308" i="39"/>
  <c r="J304" i="39"/>
  <c r="I304" i="39"/>
  <c r="H304" i="39" s="1"/>
  <c r="O295" i="39"/>
  <c r="O279" i="39"/>
  <c r="K279" i="39"/>
  <c r="O269" i="39"/>
  <c r="MZ6" i="23" s="1"/>
  <c r="K269" i="39"/>
  <c r="HX6" i="23" s="1"/>
  <c r="O266" i="39"/>
  <c r="K266" i="39"/>
  <c r="HU6" i="23" s="1"/>
  <c r="R262" i="39"/>
  <c r="N262" i="39"/>
  <c r="MR6" i="23"/>
  <c r="O256" i="39"/>
  <c r="K256" i="39"/>
  <c r="O246" i="39"/>
  <c r="K246" i="39"/>
  <c r="R225" i="39"/>
  <c r="I225" i="39"/>
  <c r="R221" i="39"/>
  <c r="J221" i="39"/>
  <c r="R220" i="39"/>
  <c r="J220" i="39"/>
  <c r="O218" i="39"/>
  <c r="R218" i="39" s="1"/>
  <c r="K218" i="39"/>
  <c r="R216" i="39"/>
  <c r="I216" i="39"/>
  <c r="R215" i="39"/>
  <c r="I215" i="39"/>
  <c r="R214" i="39"/>
  <c r="I214" i="39"/>
  <c r="R213" i="39"/>
  <c r="I213" i="39"/>
  <c r="R212" i="39"/>
  <c r="I212" i="39"/>
  <c r="R211" i="39"/>
  <c r="I211" i="39"/>
  <c r="R210" i="39"/>
  <c r="I210" i="39"/>
  <c r="R209" i="39"/>
  <c r="I209" i="39"/>
  <c r="R208" i="39"/>
  <c r="I208" i="39"/>
  <c r="K207" i="39"/>
  <c r="O206" i="39"/>
  <c r="K206" i="39"/>
  <c r="O193" i="39"/>
  <c r="R193" i="39" s="1"/>
  <c r="K193" i="39"/>
  <c r="O185" i="39"/>
  <c r="K185" i="39"/>
  <c r="R176" i="39"/>
  <c r="I176" i="39"/>
  <c r="R175" i="39"/>
  <c r="I175" i="39"/>
  <c r="O174" i="39"/>
  <c r="KT6" i="23" s="1"/>
  <c r="K174" i="39"/>
  <c r="FR6" i="23" s="1"/>
  <c r="O172" i="39"/>
  <c r="K172" i="39"/>
  <c r="O166" i="39"/>
  <c r="K166" i="39"/>
  <c r="I166" i="39" s="1"/>
  <c r="R157" i="39"/>
  <c r="I157" i="39"/>
  <c r="O156" i="39"/>
  <c r="K156" i="39"/>
  <c r="R149" i="39"/>
  <c r="I149" i="39"/>
  <c r="O148" i="39"/>
  <c r="K148" i="39"/>
  <c r="O146" i="39"/>
  <c r="K146" i="39"/>
  <c r="P138" i="39"/>
  <c r="DW6" i="23" s="1"/>
  <c r="P137" i="39"/>
  <c r="P136" i="39"/>
  <c r="P135" i="39"/>
  <c r="P134" i="39"/>
  <c r="P133" i="39"/>
  <c r="P132" i="39"/>
  <c r="P131" i="39"/>
  <c r="P130" i="39"/>
  <c r="P129" i="39"/>
  <c r="P128" i="39"/>
  <c r="P127" i="39"/>
  <c r="M125" i="39"/>
  <c r="O116" i="39"/>
  <c r="O114" i="39"/>
  <c r="L86" i="39"/>
  <c r="P71" i="39"/>
  <c r="P69" i="39"/>
  <c r="P68" i="39"/>
  <c r="P65" i="39"/>
  <c r="P63" i="39"/>
  <c r="P61" i="39"/>
  <c r="P60" i="39"/>
  <c r="P58" i="39"/>
  <c r="H58" i="39"/>
  <c r="P56" i="39"/>
  <c r="P55" i="39"/>
  <c r="P53" i="39"/>
  <c r="H53" i="39"/>
  <c r="Q46" i="39"/>
  <c r="H46" i="39"/>
  <c r="F46" i="39"/>
  <c r="S42" i="39"/>
  <c r="N42" i="39"/>
  <c r="G37" i="39"/>
  <c r="AD6" i="23" l="1"/>
  <c r="EW6" i="23"/>
  <c r="IB6" i="23"/>
  <c r="HH7" i="23"/>
  <c r="I361" i="40"/>
  <c r="R206" i="39"/>
  <c r="ND6" i="23"/>
  <c r="MJ7" i="23"/>
  <c r="K361" i="40"/>
  <c r="K359" i="40"/>
  <c r="I303" i="39"/>
  <c r="J303" i="39"/>
  <c r="R269" i="39"/>
  <c r="J174" i="39"/>
  <c r="I156" i="39"/>
  <c r="FF6" i="23"/>
  <c r="R156" i="39"/>
  <c r="KH6" i="23"/>
  <c r="O237" i="39"/>
  <c r="KS6" i="23"/>
  <c r="K255" i="39"/>
  <c r="HL6" i="23" s="1"/>
  <c r="HM6" i="23"/>
  <c r="P125" i="39"/>
  <c r="P126" i="39" s="1"/>
  <c r="CK6" i="23"/>
  <c r="O219" i="39"/>
  <c r="LO6" i="23"/>
  <c r="I185" i="39"/>
  <c r="GB6" i="23"/>
  <c r="R256" i="39"/>
  <c r="MO6" i="23"/>
  <c r="H266" i="39"/>
  <c r="K237" i="39"/>
  <c r="FQ6" i="23"/>
  <c r="R246" i="39"/>
  <c r="ML6" i="23"/>
  <c r="O235" i="39"/>
  <c r="JY6" i="23"/>
  <c r="R131" i="39"/>
  <c r="DP6" i="23"/>
  <c r="R185" i="39"/>
  <c r="LD6" i="23"/>
  <c r="HP6" i="23"/>
  <c r="R134" i="39"/>
  <c r="DS6" i="23"/>
  <c r="K238" i="39"/>
  <c r="GH6" i="23"/>
  <c r="O265" i="39"/>
  <c r="MV6" i="23" s="1"/>
  <c r="MW6" i="23"/>
  <c r="R130" i="39"/>
  <c r="DO6" i="23"/>
  <c r="K308" i="39"/>
  <c r="JD6" i="23"/>
  <c r="M126" i="39"/>
  <c r="CX6" i="23"/>
  <c r="I148" i="39"/>
  <c r="EX6" i="23"/>
  <c r="R127" i="39"/>
  <c r="DL6" i="23"/>
  <c r="R135" i="39"/>
  <c r="DT6" i="23"/>
  <c r="R148" i="39"/>
  <c r="JZ6" i="23"/>
  <c r="K236" i="39"/>
  <c r="FM6" i="23"/>
  <c r="R174" i="39"/>
  <c r="O238" i="39"/>
  <c r="LJ6" i="23"/>
  <c r="H269" i="39"/>
  <c r="IM6" i="23"/>
  <c r="R243" i="40"/>
  <c r="R138" i="39"/>
  <c r="R132" i="39"/>
  <c r="DQ6" i="23"/>
  <c r="R128" i="39"/>
  <c r="DM6" i="23"/>
  <c r="R136" i="39"/>
  <c r="DU6" i="23"/>
  <c r="O236" i="39"/>
  <c r="KO6" i="23"/>
  <c r="K244" i="39"/>
  <c r="GW6" i="23"/>
  <c r="IZ6" i="23"/>
  <c r="I46" i="39"/>
  <c r="AI6" i="23"/>
  <c r="R133" i="39"/>
  <c r="DR6" i="23"/>
  <c r="R129" i="39"/>
  <c r="DN6" i="23"/>
  <c r="R137" i="39"/>
  <c r="DV6" i="23"/>
  <c r="R166" i="39"/>
  <c r="K219" i="39"/>
  <c r="GM6" i="23"/>
  <c r="O244" i="39"/>
  <c r="LY6" i="23"/>
  <c r="I246" i="39"/>
  <c r="HJ6" i="23"/>
  <c r="H308" i="39"/>
  <c r="IQ6" i="23"/>
  <c r="K249" i="40"/>
  <c r="I243" i="40"/>
  <c r="O249" i="40"/>
  <c r="K265" i="39"/>
  <c r="R266" i="39"/>
  <c r="O255" i="39"/>
  <c r="H256" i="39"/>
  <c r="I218" i="39"/>
  <c r="I206" i="39"/>
  <c r="I193" i="39"/>
  <c r="R172" i="39"/>
  <c r="K144" i="39"/>
  <c r="I172" i="39"/>
  <c r="O144" i="39"/>
  <c r="R146" i="39"/>
  <c r="I146" i="39"/>
  <c r="J126" i="39"/>
  <c r="K235" i="39"/>
  <c r="K240" i="39"/>
  <c r="O240" i="39"/>
  <c r="K304" i="39"/>
  <c r="I362" i="40" l="1"/>
  <c r="I358" i="40"/>
  <c r="I360" i="40"/>
  <c r="K362" i="40"/>
  <c r="K360" i="40"/>
  <c r="R265" i="39"/>
  <c r="H255" i="39"/>
  <c r="O233" i="39"/>
  <c r="O242" i="39" s="1"/>
  <c r="JX6" i="23"/>
  <c r="R240" i="39"/>
  <c r="MI6" i="23"/>
  <c r="I240" i="39"/>
  <c r="HG6" i="23"/>
  <c r="R235" i="39"/>
  <c r="ME6" i="23"/>
  <c r="K233" i="39"/>
  <c r="HB6" i="23" s="1"/>
  <c r="EV6" i="23"/>
  <c r="I235" i="39"/>
  <c r="HC6" i="23"/>
  <c r="H265" i="39"/>
  <c r="HT6" i="23"/>
  <c r="I244" i="39"/>
  <c r="HI6" i="23"/>
  <c r="R238" i="39"/>
  <c r="MH6" i="23"/>
  <c r="R237" i="39"/>
  <c r="MG6" i="23"/>
  <c r="O273" i="39"/>
  <c r="MN6" i="23"/>
  <c r="I238" i="39"/>
  <c r="HF6" i="23"/>
  <c r="R249" i="40"/>
  <c r="MM7" i="23"/>
  <c r="R244" i="39"/>
  <c r="MK6" i="23"/>
  <c r="R236" i="39"/>
  <c r="MF6" i="23"/>
  <c r="I249" i="40"/>
  <c r="HK7" i="23"/>
  <c r="I236" i="39"/>
  <c r="HD6" i="23"/>
  <c r="I237" i="39"/>
  <c r="HE6" i="23"/>
  <c r="R125" i="39"/>
  <c r="DK6" i="23"/>
  <c r="K273" i="39"/>
  <c r="R255" i="39"/>
  <c r="I144" i="39"/>
  <c r="R144" i="39"/>
  <c r="MJ6" i="23" l="1"/>
  <c r="K358" i="39"/>
  <c r="K360" i="39"/>
  <c r="I233" i="39"/>
  <c r="K242" i="39"/>
  <c r="H273" i="39"/>
  <c r="IA6" i="23"/>
  <c r="R273" i="39"/>
  <c r="NC6" i="23"/>
  <c r="R233" i="39"/>
  <c r="MD6" i="23"/>
  <c r="O248" i="39"/>
  <c r="R242" i="39"/>
  <c r="I242" i="39" l="1"/>
  <c r="I358" i="39"/>
  <c r="I360" i="39"/>
  <c r="K359" i="39"/>
  <c r="K361" i="39"/>
  <c r="K248" i="39"/>
  <c r="HH6" i="23"/>
  <c r="R248" i="39"/>
  <c r="MM6" i="23"/>
  <c r="I248" i="39" l="1"/>
  <c r="I359" i="39"/>
  <c r="I361" i="39"/>
  <c r="I357" i="39"/>
  <c r="HK6" i="23"/>
  <c r="JH3" i="23"/>
  <c r="JI3" i="23"/>
  <c r="JG3" i="23"/>
  <c r="IV3" i="23" l="1"/>
  <c r="IU3" i="23"/>
  <c r="IT3" i="23"/>
  <c r="P127" i="34" l="1"/>
  <c r="DL4" i="23" s="1"/>
  <c r="O207" i="22" l="1"/>
  <c r="K207" i="22"/>
  <c r="AO3" i="23" l="1"/>
  <c r="AN3" i="23"/>
  <c r="I149" i="22" l="1"/>
  <c r="O114" i="22" l="1"/>
  <c r="I157" i="22"/>
  <c r="L86" i="22"/>
  <c r="O279" i="22"/>
  <c r="O295" i="22"/>
  <c r="K353" i="22" l="1"/>
  <c r="K219" i="22"/>
  <c r="O185" i="22"/>
  <c r="R185" i="22" s="1"/>
  <c r="K185" i="22"/>
  <c r="R156" i="22"/>
  <c r="O166" i="22"/>
  <c r="R166" i="22" s="1"/>
  <c r="K166" i="22"/>
  <c r="O148" i="22"/>
  <c r="K148" i="22"/>
  <c r="K146" i="22" s="1"/>
  <c r="R134" i="22"/>
  <c r="R127" i="22"/>
  <c r="I347" i="22" l="1"/>
  <c r="R148" i="22"/>
  <c r="O146" i="22"/>
  <c r="R218" i="22"/>
  <c r="O219" i="22"/>
  <c r="R206" i="22"/>
  <c r="P138" i="34"/>
  <c r="DW4" i="23" s="1"/>
  <c r="P137" i="34"/>
  <c r="DV4" i="23" s="1"/>
  <c r="P136" i="34"/>
  <c r="DU4" i="23" s="1"/>
  <c r="P135" i="34"/>
  <c r="DT4" i="23" s="1"/>
  <c r="P134" i="34"/>
  <c r="DS4" i="23" s="1"/>
  <c r="P133" i="34"/>
  <c r="DR4" i="23" s="1"/>
  <c r="P132" i="34"/>
  <c r="DQ4" i="23" s="1"/>
  <c r="P131" i="34"/>
  <c r="DP4" i="23" s="1"/>
  <c r="P130" i="34"/>
  <c r="DO4" i="23" s="1"/>
  <c r="P129" i="34"/>
  <c r="DN4" i="23" s="1"/>
  <c r="P128" i="34"/>
  <c r="DM4" i="23" s="1"/>
  <c r="K347" i="22" l="1"/>
  <c r="R146" i="22"/>
  <c r="I216" i="22"/>
  <c r="I209" i="22"/>
  <c r="I208" i="22"/>
  <c r="I215" i="22"/>
  <c r="I214" i="22"/>
  <c r="I213" i="22"/>
  <c r="I212" i="22"/>
  <c r="I211" i="22"/>
  <c r="I210" i="22"/>
  <c r="J126" i="22"/>
  <c r="J304" i="22"/>
  <c r="O246" i="22"/>
  <c r="R246" i="22" s="1"/>
  <c r="K246" i="22"/>
  <c r="I246" i="22" s="1"/>
  <c r="F46" i="22"/>
  <c r="H46" i="22"/>
  <c r="P354" i="22" l="1"/>
  <c r="P348" i="22"/>
  <c r="P349" i="22"/>
  <c r="P352" i="22"/>
  <c r="P351" i="22"/>
  <c r="P353" i="22"/>
  <c r="N354" i="22"/>
  <c r="N349" i="22"/>
  <c r="N351" i="22"/>
  <c r="N352" i="22"/>
  <c r="N348" i="22"/>
  <c r="N353" i="22"/>
  <c r="N347" i="22"/>
  <c r="P347" i="22"/>
  <c r="E46" i="22"/>
  <c r="H308" i="22"/>
  <c r="H304" i="22"/>
  <c r="K304" i="22"/>
  <c r="AM4" i="23" l="1"/>
  <c r="K269" i="22"/>
  <c r="H269" i="22" s="1"/>
  <c r="I225" i="22"/>
  <c r="K256" i="22"/>
  <c r="K255" i="22" s="1"/>
  <c r="R138" i="34"/>
  <c r="R128" i="22"/>
  <c r="R129" i="22"/>
  <c r="R130" i="22"/>
  <c r="R131" i="22"/>
  <c r="R132" i="22"/>
  <c r="R133" i="22"/>
  <c r="R135" i="22"/>
  <c r="R136" i="22"/>
  <c r="R137" i="22"/>
  <c r="R138" i="22"/>
  <c r="K265" i="22" l="1"/>
  <c r="K273" i="22" l="1"/>
  <c r="H273" i="22" s="1"/>
  <c r="H255" i="22"/>
  <c r="K279" i="34"/>
  <c r="I176" i="34"/>
  <c r="I176" i="22"/>
  <c r="O244" i="22"/>
  <c r="R244" i="22" s="1"/>
  <c r="O174" i="22"/>
  <c r="FR3" i="23"/>
  <c r="AM3" i="23"/>
  <c r="DL3" i="23"/>
  <c r="DT3" i="23"/>
  <c r="S42" i="22"/>
  <c r="N42" i="22"/>
  <c r="I46" i="22"/>
  <c r="B3" i="23"/>
  <c r="O116" i="34"/>
  <c r="O114" i="34"/>
  <c r="O116" i="22"/>
  <c r="NH3" i="23"/>
  <c r="NG3" i="23"/>
  <c r="NF3" i="23"/>
  <c r="NE3" i="23"/>
  <c r="Q46" i="34"/>
  <c r="O279" i="34"/>
  <c r="MO4" i="23"/>
  <c r="MZ4" i="23"/>
  <c r="O246" i="34"/>
  <c r="ML4" i="23" s="1"/>
  <c r="LO4" i="23"/>
  <c r="O193" i="34"/>
  <c r="R193" i="34" s="1"/>
  <c r="O172" i="34"/>
  <c r="O166" i="34"/>
  <c r="KO4" i="23" s="1"/>
  <c r="O185" i="34"/>
  <c r="O174" i="34"/>
  <c r="KT4" i="23" s="1"/>
  <c r="O156" i="34"/>
  <c r="NJ3" i="23"/>
  <c r="NI3" i="23"/>
  <c r="ND3" i="23"/>
  <c r="O256" i="22"/>
  <c r="O255" i="22" s="1"/>
  <c r="O269" i="22"/>
  <c r="R269" i="22" s="1"/>
  <c r="NB3" i="23"/>
  <c r="NA3" i="23"/>
  <c r="MY3" i="23"/>
  <c r="MX3" i="23"/>
  <c r="MU3" i="23"/>
  <c r="MT3" i="23"/>
  <c r="MS3" i="23" s="1"/>
  <c r="MQ3" i="23"/>
  <c r="MP3" i="23"/>
  <c r="ML3" i="23"/>
  <c r="O193" i="22"/>
  <c r="MC3" i="23"/>
  <c r="MB3" i="23"/>
  <c r="MA3" i="23"/>
  <c r="LZ3" i="23"/>
  <c r="LX3" i="23"/>
  <c r="LW3" i="23"/>
  <c r="LV3" i="23"/>
  <c r="LU3" i="23"/>
  <c r="LT3" i="23"/>
  <c r="LS3" i="23"/>
  <c r="LR3" i="23"/>
  <c r="LQ3" i="23"/>
  <c r="LP3" i="23"/>
  <c r="LN3" i="23"/>
  <c r="LM3" i="23"/>
  <c r="LL3" i="23"/>
  <c r="LK3" i="23"/>
  <c r="LI3" i="23"/>
  <c r="LH3" i="23"/>
  <c r="LG3" i="23"/>
  <c r="LF3" i="23"/>
  <c r="LE3" i="23"/>
  <c r="LD3" i="23"/>
  <c r="LC3" i="23"/>
  <c r="LB3" i="23"/>
  <c r="LA3" i="23"/>
  <c r="KZ3" i="23"/>
  <c r="KY3" i="23"/>
  <c r="KX3" i="23"/>
  <c r="KW3" i="23"/>
  <c r="KV3" i="23"/>
  <c r="KU3" i="23"/>
  <c r="KR3" i="23"/>
  <c r="KQ3" i="23"/>
  <c r="KP3" i="23"/>
  <c r="KN3" i="23"/>
  <c r="KM3" i="23"/>
  <c r="KL3" i="23"/>
  <c r="KK3" i="23"/>
  <c r="KJ3" i="23"/>
  <c r="KI3" i="23"/>
  <c r="KH3" i="23"/>
  <c r="KG3" i="23"/>
  <c r="KF3" i="23"/>
  <c r="KE3" i="23"/>
  <c r="KD3" i="23"/>
  <c r="KC3" i="23"/>
  <c r="KB3" i="23"/>
  <c r="KA3" i="23"/>
  <c r="CJ3" i="23"/>
  <c r="CI3" i="23"/>
  <c r="DW3" i="23"/>
  <c r="DV3" i="23"/>
  <c r="DJ3" i="23"/>
  <c r="DI3" i="23"/>
  <c r="DH3" i="23"/>
  <c r="DG3" i="23"/>
  <c r="DF3" i="23"/>
  <c r="DE3" i="23"/>
  <c r="DD3" i="23"/>
  <c r="DC3" i="23"/>
  <c r="DB3" i="23"/>
  <c r="DA3" i="23"/>
  <c r="CZ3" i="23"/>
  <c r="CY3" i="23"/>
  <c r="CW3" i="23"/>
  <c r="CV3" i="23"/>
  <c r="CU3" i="23"/>
  <c r="CT3" i="23"/>
  <c r="CS3" i="23"/>
  <c r="CR3" i="23"/>
  <c r="CQ3" i="23"/>
  <c r="CP3" i="23"/>
  <c r="CO3" i="23"/>
  <c r="CN3" i="23"/>
  <c r="CM3" i="23"/>
  <c r="CL3" i="23"/>
  <c r="IB3" i="23"/>
  <c r="HW3" i="23"/>
  <c r="HV3" i="23"/>
  <c r="HS3" i="23"/>
  <c r="HU4" i="23"/>
  <c r="HM4" i="23"/>
  <c r="HU3" i="23"/>
  <c r="M125" i="34"/>
  <c r="J125" i="34"/>
  <c r="CK4" i="23" s="1"/>
  <c r="R137" i="34"/>
  <c r="R136" i="34"/>
  <c r="R135" i="34"/>
  <c r="R134" i="34"/>
  <c r="R133" i="34"/>
  <c r="R132" i="34"/>
  <c r="R131" i="34"/>
  <c r="R130" i="34"/>
  <c r="R129" i="34"/>
  <c r="R128" i="34"/>
  <c r="R127" i="34"/>
  <c r="DU3" i="23"/>
  <c r="DN3" i="23"/>
  <c r="DM3" i="23"/>
  <c r="DS3" i="23"/>
  <c r="DO3" i="23"/>
  <c r="H266" i="22"/>
  <c r="BX3" i="23"/>
  <c r="BW3" i="23"/>
  <c r="BV3" i="23"/>
  <c r="P71" i="22"/>
  <c r="P69" i="22"/>
  <c r="P68" i="22"/>
  <c r="P65" i="22"/>
  <c r="P63" i="22"/>
  <c r="P61" i="22"/>
  <c r="P60" i="22"/>
  <c r="P58" i="22"/>
  <c r="P56" i="22"/>
  <c r="P55" i="22"/>
  <c r="J221" i="22"/>
  <c r="J220" i="22"/>
  <c r="K146" i="34"/>
  <c r="O295" i="34"/>
  <c r="P71" i="34"/>
  <c r="P69" i="34"/>
  <c r="P68" i="34"/>
  <c r="P65" i="34"/>
  <c r="P63" i="34"/>
  <c r="P61" i="34"/>
  <c r="P60" i="34"/>
  <c r="P58" i="34"/>
  <c r="P56" i="34"/>
  <c r="P55" i="34"/>
  <c r="P53" i="34"/>
  <c r="J308" i="34"/>
  <c r="JD4" i="23" s="1"/>
  <c r="I308" i="34"/>
  <c r="J304" i="34"/>
  <c r="I304" i="34"/>
  <c r="K246" i="34"/>
  <c r="HJ4" i="23" s="1"/>
  <c r="K193" i="34"/>
  <c r="GH4" i="23" s="1"/>
  <c r="K185" i="34"/>
  <c r="GB4" i="23" s="1"/>
  <c r="R176" i="34"/>
  <c r="R175" i="34"/>
  <c r="I175" i="34"/>
  <c r="K174" i="34"/>
  <c r="FR4" i="23" s="1"/>
  <c r="K172" i="34"/>
  <c r="K166" i="34"/>
  <c r="K156" i="34"/>
  <c r="O148" i="34"/>
  <c r="JZ4" i="23" s="1"/>
  <c r="K148" i="34"/>
  <c r="EX4" i="23" s="1"/>
  <c r="O146" i="34"/>
  <c r="H58" i="34"/>
  <c r="H53" i="34"/>
  <c r="H46" i="34"/>
  <c r="F46" i="34"/>
  <c r="G37" i="34"/>
  <c r="JU3" i="23"/>
  <c r="JT3" i="23"/>
  <c r="JS3" i="23"/>
  <c r="JR3" i="23"/>
  <c r="JQ3" i="23"/>
  <c r="JP3" i="23"/>
  <c r="JO3" i="23"/>
  <c r="JN3" i="23"/>
  <c r="JM3" i="23"/>
  <c r="JL3" i="23"/>
  <c r="JK3" i="23"/>
  <c r="JJ3" i="23"/>
  <c r="JF3" i="23"/>
  <c r="JE3" i="23"/>
  <c r="JC3" i="23"/>
  <c r="JB3" i="23"/>
  <c r="JA3" i="23"/>
  <c r="IY3" i="23"/>
  <c r="IX3" i="23"/>
  <c r="IW3" i="23"/>
  <c r="IS3" i="23"/>
  <c r="IR3" i="23"/>
  <c r="IP3" i="23"/>
  <c r="IO3" i="23"/>
  <c r="IN3" i="23"/>
  <c r="IL3" i="23"/>
  <c r="IK3" i="23"/>
  <c r="IJ3" i="23"/>
  <c r="II3" i="23"/>
  <c r="IH3" i="23"/>
  <c r="IG3" i="23"/>
  <c r="IF3" i="23"/>
  <c r="IE3" i="23"/>
  <c r="ID3" i="23"/>
  <c r="IC3" i="23"/>
  <c r="HZ3" i="23"/>
  <c r="HY3" i="23"/>
  <c r="HX3" i="23"/>
  <c r="HR3" i="23"/>
  <c r="HQ3" i="23" s="1"/>
  <c r="HO3" i="23"/>
  <c r="HN3" i="23"/>
  <c r="HA3" i="23"/>
  <c r="GZ3" i="23"/>
  <c r="GY3" i="23"/>
  <c r="GX3" i="23"/>
  <c r="GV3" i="23"/>
  <c r="GU3" i="23"/>
  <c r="GT3" i="23"/>
  <c r="GS3" i="23"/>
  <c r="GR3" i="23"/>
  <c r="GQ3" i="23"/>
  <c r="GP3" i="23"/>
  <c r="GO3" i="23"/>
  <c r="GN3" i="23"/>
  <c r="GL3" i="23"/>
  <c r="GK3" i="23"/>
  <c r="GJ3" i="23"/>
  <c r="GI3" i="23"/>
  <c r="GG3" i="23"/>
  <c r="GF3" i="23"/>
  <c r="GE3" i="23"/>
  <c r="GD3" i="23"/>
  <c r="GC3" i="23"/>
  <c r="GA3" i="23"/>
  <c r="FZ3" i="23"/>
  <c r="FY3" i="23"/>
  <c r="FX3" i="23"/>
  <c r="FW3" i="23"/>
  <c r="FV3" i="23"/>
  <c r="FU3" i="23"/>
  <c r="FT3" i="23"/>
  <c r="FS3" i="23"/>
  <c r="FP3" i="23"/>
  <c r="FO3" i="23"/>
  <c r="FN3" i="23"/>
  <c r="FL3" i="23"/>
  <c r="FK3" i="23"/>
  <c r="FJ3" i="23"/>
  <c r="FI3" i="23"/>
  <c r="FH3" i="23"/>
  <c r="FG3" i="23"/>
  <c r="EY3" i="23"/>
  <c r="FE3" i="23"/>
  <c r="FD3" i="23"/>
  <c r="FC3" i="23"/>
  <c r="FB3" i="23"/>
  <c r="FA3" i="23"/>
  <c r="EZ3" i="23"/>
  <c r="CH3" i="23"/>
  <c r="CG3" i="23"/>
  <c r="CF3" i="23"/>
  <c r="CE3" i="23"/>
  <c r="CC3" i="23"/>
  <c r="BU3" i="23"/>
  <c r="BT3" i="23"/>
  <c r="BS3" i="23"/>
  <c r="BR3" i="23"/>
  <c r="BQ3" i="23"/>
  <c r="BP3" i="23"/>
  <c r="BO3" i="23"/>
  <c r="BN3" i="23"/>
  <c r="BM3" i="23"/>
  <c r="BL3" i="23"/>
  <c r="BK3" i="23"/>
  <c r="BJ3" i="23"/>
  <c r="BI3" i="23"/>
  <c r="BH3" i="23"/>
  <c r="BG3" i="23"/>
  <c r="BF3" i="23"/>
  <c r="BE3" i="23"/>
  <c r="BD3" i="23"/>
  <c r="BC3" i="23"/>
  <c r="BB3" i="23"/>
  <c r="BA3" i="23"/>
  <c r="AZ3" i="23"/>
  <c r="AY3" i="23"/>
  <c r="AX3" i="23"/>
  <c r="AW3" i="23"/>
  <c r="AV3" i="23"/>
  <c r="H58" i="22"/>
  <c r="H53" i="22"/>
  <c r="P53" i="22"/>
  <c r="AU3" i="23"/>
  <c r="AT3" i="23"/>
  <c r="AS3" i="23"/>
  <c r="AR3" i="23"/>
  <c r="AQ3" i="23"/>
  <c r="AP3" i="23"/>
  <c r="AK3" i="23"/>
  <c r="AL3" i="23"/>
  <c r="AJ3" i="23"/>
  <c r="AH3" i="23"/>
  <c r="AG3" i="23"/>
  <c r="AC3" i="23"/>
  <c r="AB3" i="23"/>
  <c r="Y3" i="23"/>
  <c r="X3" i="23"/>
  <c r="W3" i="23"/>
  <c r="V3" i="23"/>
  <c r="J3" i="23"/>
  <c r="I3" i="23"/>
  <c r="H3" i="23"/>
  <c r="I185" i="22"/>
  <c r="G37" i="22"/>
  <c r="I175" i="22"/>
  <c r="K193" i="22"/>
  <c r="I172" i="22"/>
  <c r="IQ3" i="23"/>
  <c r="J308" i="22"/>
  <c r="J303" i="22" s="1"/>
  <c r="IZ3" i="23"/>
  <c r="IM3" i="23"/>
  <c r="HJ3" i="23"/>
  <c r="H256" i="22"/>
  <c r="I156" i="22"/>
  <c r="FF3" i="23"/>
  <c r="I148" i="22"/>
  <c r="KS4" i="23" l="1"/>
  <c r="FQ4" i="23"/>
  <c r="ND4" i="23"/>
  <c r="IB4" i="23"/>
  <c r="AI4" i="23"/>
  <c r="KH4" i="23"/>
  <c r="K235" i="34"/>
  <c r="HC4" i="23" s="1"/>
  <c r="R172" i="22"/>
  <c r="LJ3" i="23"/>
  <c r="R193" i="22"/>
  <c r="R266" i="22"/>
  <c r="KT3" i="23"/>
  <c r="R174" i="22"/>
  <c r="R256" i="22"/>
  <c r="R172" i="34"/>
  <c r="IM4" i="23"/>
  <c r="IZ4" i="23"/>
  <c r="R185" i="34"/>
  <c r="LD4" i="23"/>
  <c r="MV4" i="23"/>
  <c r="MW4" i="23"/>
  <c r="R146" i="34"/>
  <c r="JY4" i="23"/>
  <c r="HP4" i="23"/>
  <c r="MR4" i="23"/>
  <c r="GW4" i="23"/>
  <c r="H308" i="34"/>
  <c r="IQ4" i="23"/>
  <c r="I146" i="34"/>
  <c r="EW4" i="23"/>
  <c r="M126" i="34"/>
  <c r="CX4" i="23"/>
  <c r="O238" i="34"/>
  <c r="MH4" i="23" s="1"/>
  <c r="LJ4" i="23"/>
  <c r="HX4" i="23"/>
  <c r="I156" i="34"/>
  <c r="FF4" i="23"/>
  <c r="E46" i="34"/>
  <c r="AD4" i="23"/>
  <c r="K236" i="34"/>
  <c r="HD4" i="23" s="1"/>
  <c r="FM4" i="23"/>
  <c r="GM4" i="23"/>
  <c r="O244" i="34"/>
  <c r="MK4" i="23" s="1"/>
  <c r="LY4" i="23"/>
  <c r="K240" i="34"/>
  <c r="R156" i="34"/>
  <c r="O237" i="34"/>
  <c r="MG4" i="23" s="1"/>
  <c r="HL4" i="23"/>
  <c r="H302" i="34"/>
  <c r="H304" i="34"/>
  <c r="I148" i="34"/>
  <c r="O240" i="34"/>
  <c r="MI4" i="23" s="1"/>
  <c r="P125" i="34"/>
  <c r="J126" i="34"/>
  <c r="GB3" i="23"/>
  <c r="O144" i="22"/>
  <c r="K236" i="22"/>
  <c r="I236" i="22" s="1"/>
  <c r="K144" i="22"/>
  <c r="CX3" i="23"/>
  <c r="M126" i="22"/>
  <c r="I172" i="34"/>
  <c r="K144" i="34"/>
  <c r="E4" i="23"/>
  <c r="F4" i="23"/>
  <c r="C4" i="23"/>
  <c r="C3" i="23"/>
  <c r="F3" i="23"/>
  <c r="E3" i="23"/>
  <c r="JD3" i="23"/>
  <c r="K308" i="22"/>
  <c r="K244" i="22"/>
  <c r="I244" i="22" s="1"/>
  <c r="I218" i="22"/>
  <c r="LO3" i="23"/>
  <c r="O240" i="22"/>
  <c r="R240" i="22" s="1"/>
  <c r="GM3" i="23"/>
  <c r="K240" i="22"/>
  <c r="I240" i="22" s="1"/>
  <c r="CK3" i="23"/>
  <c r="K238" i="22"/>
  <c r="I238" i="22" s="1"/>
  <c r="K237" i="22"/>
  <c r="I237" i="22" s="1"/>
  <c r="I166" i="22"/>
  <c r="FM3" i="23"/>
  <c r="O236" i="22"/>
  <c r="R236" i="22" s="1"/>
  <c r="JY3" i="23"/>
  <c r="O235" i="22"/>
  <c r="EW3" i="23"/>
  <c r="K235" i="22"/>
  <c r="I235" i="22" s="1"/>
  <c r="MZ3" i="23"/>
  <c r="O265" i="22"/>
  <c r="R265" i="22" s="1"/>
  <c r="MW3" i="23"/>
  <c r="MO3" i="23"/>
  <c r="MK3" i="23"/>
  <c r="GW3" i="23"/>
  <c r="O237" i="22"/>
  <c r="R237" i="22" s="1"/>
  <c r="KS3" i="23"/>
  <c r="R125" i="22"/>
  <c r="I206" i="22"/>
  <c r="J174" i="22"/>
  <c r="FQ3" i="23"/>
  <c r="EX3" i="23"/>
  <c r="I146" i="22"/>
  <c r="HP3" i="23"/>
  <c r="O235" i="34"/>
  <c r="ME4" i="23" s="1"/>
  <c r="O144" i="34"/>
  <c r="I193" i="34"/>
  <c r="K237" i="34"/>
  <c r="HE4" i="23" s="1"/>
  <c r="K238" i="34"/>
  <c r="HF4" i="23" s="1"/>
  <c r="I185" i="34"/>
  <c r="I166" i="34"/>
  <c r="O236" i="34"/>
  <c r="MF4" i="23" s="1"/>
  <c r="I46" i="34"/>
  <c r="R148" i="34"/>
  <c r="K244" i="34"/>
  <c r="HI4" i="23" s="1"/>
  <c r="R166" i="34"/>
  <c r="H265" i="22"/>
  <c r="HT3" i="23"/>
  <c r="KO3" i="23"/>
  <c r="JZ3" i="23"/>
  <c r="GH3" i="23"/>
  <c r="DR3" i="23"/>
  <c r="O238" i="22"/>
  <c r="R238" i="22" s="1"/>
  <c r="HM3" i="23"/>
  <c r="DQ3" i="23"/>
  <c r="LY3" i="23"/>
  <c r="MR3" i="23"/>
  <c r="I193" i="22"/>
  <c r="DP3" i="23"/>
  <c r="AD3" i="23"/>
  <c r="AI3" i="23"/>
  <c r="JX4" i="23" l="1"/>
  <c r="K346" i="22"/>
  <c r="P346" i="22"/>
  <c r="N346" i="22"/>
  <c r="I346" i="22"/>
  <c r="O233" i="22"/>
  <c r="R233" i="22" s="1"/>
  <c r="K233" i="22"/>
  <c r="K242" i="22" s="1"/>
  <c r="I360" i="22" s="1"/>
  <c r="MN3" i="23"/>
  <c r="R144" i="22"/>
  <c r="R235" i="22"/>
  <c r="R255" i="22"/>
  <c r="K233" i="34"/>
  <c r="HB4" i="23" s="1"/>
  <c r="EV4" i="23"/>
  <c r="NC4" i="23"/>
  <c r="MN4" i="23"/>
  <c r="P126" i="34"/>
  <c r="DK4" i="23"/>
  <c r="IA4" i="23"/>
  <c r="HT4" i="23"/>
  <c r="I240" i="34"/>
  <c r="HG4" i="23"/>
  <c r="R240" i="34"/>
  <c r="R125" i="34"/>
  <c r="HI3" i="23"/>
  <c r="MF3" i="23"/>
  <c r="HD3" i="23"/>
  <c r="I144" i="34"/>
  <c r="DK3" i="23"/>
  <c r="P126" i="22"/>
  <c r="HE3" i="23"/>
  <c r="MH3" i="23"/>
  <c r="HF3" i="23"/>
  <c r="MG3" i="23"/>
  <c r="HC3" i="23"/>
  <c r="ME3" i="23"/>
  <c r="MV3" i="23"/>
  <c r="O273" i="22"/>
  <c r="NC3" i="23" s="1"/>
  <c r="MI3" i="23"/>
  <c r="HG3" i="23"/>
  <c r="R144" i="34"/>
  <c r="O233" i="34"/>
  <c r="MD4" i="23" s="1"/>
  <c r="I244" i="34"/>
  <c r="I144" i="22"/>
  <c r="EV3" i="23"/>
  <c r="HL3" i="23"/>
  <c r="IA3" i="23"/>
  <c r="JX3" i="23"/>
  <c r="O242" i="22" l="1"/>
  <c r="I242" i="22"/>
  <c r="I358" i="22"/>
  <c r="K242" i="34"/>
  <c r="I233" i="34"/>
  <c r="R273" i="22"/>
  <c r="R233" i="34"/>
  <c r="O242" i="34"/>
  <c r="MD3" i="23"/>
  <c r="HB3" i="23"/>
  <c r="I233" i="22"/>
  <c r="HH4" i="23" l="1"/>
  <c r="I358" i="34"/>
  <c r="I360" i="34"/>
  <c r="MJ4" i="23"/>
  <c r="K360" i="34"/>
  <c r="K358" i="34"/>
  <c r="K360" i="22"/>
  <c r="K358" i="22"/>
  <c r="R242" i="22"/>
  <c r="I242" i="34"/>
  <c r="K248" i="34"/>
  <c r="O248" i="34"/>
  <c r="R242" i="34"/>
  <c r="HH3" i="23"/>
  <c r="K248" i="22"/>
  <c r="I361" i="22" s="1"/>
  <c r="MJ3" i="23"/>
  <c r="O248" i="22"/>
  <c r="MM4" i="23" l="1"/>
  <c r="K361" i="34"/>
  <c r="K359" i="34"/>
  <c r="HK4" i="23"/>
  <c r="I359" i="34"/>
  <c r="I361" i="34"/>
  <c r="I357" i="34"/>
  <c r="K359" i="22"/>
  <c r="K361" i="22"/>
  <c r="I357" i="22"/>
  <c r="R248" i="22"/>
  <c r="HK3" i="23"/>
  <c r="I359" i="22"/>
  <c r="I248" i="34"/>
  <c r="R248" i="34"/>
  <c r="MM3" i="23"/>
  <c r="I248"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Michaël Simard</author>
  </authors>
  <commentList>
    <comment ref="L27" authorId="0" shapeId="0" xr:uid="{00000000-0006-0000-0400-000001000000}">
      <text>
        <r>
          <rPr>
            <b/>
            <sz val="9"/>
            <color indexed="81"/>
            <rFont val="Tahoma"/>
            <family val="2"/>
          </rPr>
          <t>If the reported figures pertain to more than one airport, please list each airport separated by "/" (e.g. XXX/YYY/ZZZ)</t>
        </r>
        <r>
          <rPr>
            <sz val="9"/>
            <color indexed="81"/>
            <rFont val="Tahoma"/>
            <family val="2"/>
          </rPr>
          <t xml:space="preserve">
</t>
        </r>
      </text>
    </comment>
    <comment ref="F39" authorId="1" shapeId="0" xr:uid="{00000000-0006-0000-0400-000002000000}">
      <text>
        <r>
          <rPr>
            <b/>
            <sz val="9"/>
            <color indexed="81"/>
            <rFont val="Tahoma"/>
            <family val="2"/>
          </rPr>
          <t>Excluding direct transit passengers (non-terminal passengers)</t>
        </r>
      </text>
    </comment>
    <comment ref="H39" authorId="1" shapeId="0" xr:uid="{00000000-0006-0000-0400-000003000000}">
      <text>
        <r>
          <rPr>
            <b/>
            <sz val="9"/>
            <color indexed="81"/>
            <rFont val="Tahoma"/>
            <family val="2"/>
          </rPr>
          <t>Excluding direct transit passengers (non-terminal passengers)</t>
        </r>
      </text>
    </comment>
    <comment ref="F42" authorId="1" shapeId="0" xr:uid="{00000000-0006-0000-0400-000004000000}">
      <text>
        <r>
          <rPr>
            <b/>
            <sz val="9"/>
            <color indexed="81"/>
            <rFont val="Tahoma"/>
            <family val="2"/>
          </rPr>
          <t>Excluding trucked freight</t>
        </r>
      </text>
    </comment>
    <comment ref="H42" authorId="1" shapeId="0" xr:uid="{00000000-0006-0000-0400-000005000000}">
      <text>
        <r>
          <rPr>
            <b/>
            <sz val="9"/>
            <color indexed="81"/>
            <rFont val="Tahoma"/>
            <family val="2"/>
          </rPr>
          <t>Excluding trucked freight</t>
        </r>
      </text>
    </comment>
    <comment ref="O42" authorId="1" shapeId="0" xr:uid="{00000000-0006-0000-0400-000006000000}">
      <text>
        <r>
          <rPr>
            <b/>
            <sz val="9"/>
            <color indexed="81"/>
            <rFont val="Tahoma"/>
            <family val="2"/>
          </rPr>
          <t>All financial figures will be interpreted using this field, including CAPEX</t>
        </r>
      </text>
    </comment>
    <comment ref="M96" authorId="0" shapeId="0" xr:uid="{00000000-0006-0000-0400-000007000000}">
      <text>
        <r>
          <rPr>
            <b/>
            <sz val="9"/>
            <color indexed="81"/>
            <rFont val="Tahoma"/>
            <family val="2"/>
          </rPr>
          <t xml:space="preserve">Single till:
</t>
        </r>
        <r>
          <rPr>
            <sz val="9"/>
            <color indexed="81"/>
            <rFont val="Tahoma"/>
            <family val="2"/>
          </rPr>
          <t xml:space="preserve">Under the single till principle airport activities (aeronautical and commercial) are taken into consideration to determine the level of airport charges.
</t>
        </r>
        <r>
          <rPr>
            <b/>
            <sz val="9"/>
            <color indexed="81"/>
            <rFont val="Tahoma"/>
            <family val="2"/>
          </rPr>
          <t xml:space="preserve">Hybrid till:
</t>
        </r>
        <r>
          <rPr>
            <sz val="9"/>
            <color indexed="81"/>
            <rFont val="Tahoma"/>
            <family val="2"/>
          </rPr>
          <t xml:space="preserve">Hybrid till is a mix of single till and dual till regulation. Hybrid till starts as a dual till approach where the aeronautical and non- aeronautical activities are first ring fenced and then some percentage of non-aeronautical revenues are used to cross subsidize and determine the aeronautical charges. Also, under hybrid till approach the airport owner/operator may choose to recover landing costs on the basis of the single-till approach while establishing terminal costs on the basis of the dual-till approach.
</t>
        </r>
        <r>
          <rPr>
            <b/>
            <sz val="9"/>
            <color indexed="81"/>
            <rFont val="Tahoma"/>
            <family val="2"/>
          </rPr>
          <t xml:space="preserve">Dual till:
</t>
        </r>
        <r>
          <rPr>
            <sz val="9"/>
            <color indexed="81"/>
            <rFont val="Tahoma"/>
            <family val="2"/>
          </rPr>
          <t>Under the dual-till approach, the full cost associated with the airport and its essential ancillary services are allocated between the airport owner/operator and the airport users. The costs allocated to air traffic include only those costs associated with the facilities that are actually used by the aircraft operators and end the end-users. No adjustment is made to this cost basis to reflect non-aeronautical revenues accruing to the airport.</t>
        </r>
      </text>
    </comment>
    <comment ref="K114" authorId="1" shapeId="0" xr:uid="{00000000-0006-0000-0400-000008000000}">
      <text>
        <r>
          <rPr>
            <b/>
            <sz val="9"/>
            <color indexed="81"/>
            <rFont val="Tahoma"/>
            <family val="2"/>
          </rPr>
          <t>Only include operator personnel employed at this airport</t>
        </r>
      </text>
    </comment>
    <comment ref="K116" authorId="1" shapeId="0" xr:uid="{00000000-0006-0000-0400-000009000000}">
      <text>
        <r>
          <rPr>
            <b/>
            <sz val="9"/>
            <color indexed="81"/>
            <rFont val="Tahoma"/>
            <family val="2"/>
          </rPr>
          <t>Includes employees of any field working on site; retail, maintenance, security,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Michaël Simard</author>
  </authors>
  <commentList>
    <comment ref="L27" authorId="0" shapeId="0" xr:uid="{D36BB01A-54A0-466F-9884-1E2CADDB2A4E}">
      <text>
        <r>
          <rPr>
            <b/>
            <sz val="9"/>
            <color indexed="81"/>
            <rFont val="Tahoma"/>
            <family val="2"/>
          </rPr>
          <t>If the reported figures pertain to more than one airport, please list each airport separated by "/" (e.g. XXX/YYY/ZZZ)</t>
        </r>
        <r>
          <rPr>
            <sz val="9"/>
            <color indexed="81"/>
            <rFont val="Tahoma"/>
            <family val="2"/>
          </rPr>
          <t xml:space="preserve">
</t>
        </r>
      </text>
    </comment>
    <comment ref="F39" authorId="1" shapeId="0" xr:uid="{DC0E4340-06A8-4C8D-9474-2BB610510EA6}">
      <text>
        <r>
          <rPr>
            <b/>
            <sz val="9"/>
            <color indexed="81"/>
            <rFont val="Tahoma"/>
            <family val="2"/>
          </rPr>
          <t>Excluding direct transit passengers (non-terminal passengers)</t>
        </r>
      </text>
    </comment>
    <comment ref="H39" authorId="1" shapeId="0" xr:uid="{33D55AE7-8187-485A-98AD-05556858A942}">
      <text>
        <r>
          <rPr>
            <b/>
            <sz val="9"/>
            <color indexed="81"/>
            <rFont val="Tahoma"/>
            <family val="2"/>
          </rPr>
          <t>Excluding direct transit passengers (non-terminal passengers)</t>
        </r>
      </text>
    </comment>
    <comment ref="F42" authorId="1" shapeId="0" xr:uid="{C17CD953-69C3-4884-B9B2-498C754B3F19}">
      <text>
        <r>
          <rPr>
            <b/>
            <sz val="9"/>
            <color indexed="81"/>
            <rFont val="Tahoma"/>
            <family val="2"/>
          </rPr>
          <t>Excluding trucked freight</t>
        </r>
      </text>
    </comment>
    <comment ref="H42" authorId="1" shapeId="0" xr:uid="{997C7178-BBAA-4C3B-97AC-C10A58756C51}">
      <text>
        <r>
          <rPr>
            <b/>
            <sz val="9"/>
            <color indexed="81"/>
            <rFont val="Tahoma"/>
            <family val="2"/>
          </rPr>
          <t>Excluding trucked freight</t>
        </r>
      </text>
    </comment>
    <comment ref="O42" authorId="1" shapeId="0" xr:uid="{FD6CDEC2-C681-4078-8B1E-BEA5FBB356F2}">
      <text>
        <r>
          <rPr>
            <b/>
            <sz val="9"/>
            <color indexed="81"/>
            <rFont val="Tahoma"/>
            <family val="2"/>
          </rPr>
          <t>All financial figures will be interpreted using this field, including CAPEX</t>
        </r>
      </text>
    </comment>
    <comment ref="M96" authorId="0" shapeId="0" xr:uid="{FD97392C-367B-4B57-8CBC-B43830E2BE12}">
      <text>
        <r>
          <rPr>
            <b/>
            <sz val="9"/>
            <color indexed="81"/>
            <rFont val="Tahoma"/>
            <family val="2"/>
          </rPr>
          <t xml:space="preserve">Single till:
</t>
        </r>
        <r>
          <rPr>
            <sz val="9"/>
            <color indexed="81"/>
            <rFont val="Tahoma"/>
            <family val="2"/>
          </rPr>
          <t xml:space="preserve">Under the single till principle airport activities (aeronautical and commercial) are taken into consideration to determine the level of airport charges.
</t>
        </r>
        <r>
          <rPr>
            <b/>
            <sz val="9"/>
            <color indexed="81"/>
            <rFont val="Tahoma"/>
            <family val="2"/>
          </rPr>
          <t xml:space="preserve">Hybrid till:
</t>
        </r>
        <r>
          <rPr>
            <sz val="9"/>
            <color indexed="81"/>
            <rFont val="Tahoma"/>
            <family val="2"/>
          </rPr>
          <t xml:space="preserve">Hybrid till is a mix of single till and dual till regulation. Hybrid till starts as a dual till approach where the aeronautical and non- aeronautical activities are first ring fenced and then some percentage of non-aeronautical revenues are used to cross subsidize and determine the aeronautical charges. Also, under hybrid till approach the airport owner/operator may choose to recover landing costs on the basis of the single-till approach while establishing terminal costs on the basis of the dual-till approach.
</t>
        </r>
        <r>
          <rPr>
            <b/>
            <sz val="9"/>
            <color indexed="81"/>
            <rFont val="Tahoma"/>
            <family val="2"/>
          </rPr>
          <t xml:space="preserve">Dual till:
</t>
        </r>
        <r>
          <rPr>
            <sz val="9"/>
            <color indexed="81"/>
            <rFont val="Tahoma"/>
            <family val="2"/>
          </rPr>
          <t>Under the dual-till approach, the full cost associated with the airport and its essential ancillary services are allocated between the airport owner/operator and the airport users. The costs allocated to air traffic include only those costs associated with the facilities that are actually used by the aircraft operators and end the end-users. No adjustment is made to this cost basis to reflect non-aeronautical revenues accruing to the airport.</t>
        </r>
      </text>
    </comment>
    <comment ref="K114" authorId="1" shapeId="0" xr:uid="{DABC488C-A5FE-43DD-B29B-F8D57A6FCDA9}">
      <text>
        <r>
          <rPr>
            <b/>
            <sz val="9"/>
            <color indexed="81"/>
            <rFont val="Tahoma"/>
            <family val="2"/>
          </rPr>
          <t>Solo incluya el personal del operador empleado en este aeropuerto</t>
        </r>
        <r>
          <rPr>
            <sz val="9"/>
            <color indexed="81"/>
            <rFont val="Tahoma"/>
            <family val="2"/>
          </rPr>
          <t xml:space="preserve">
</t>
        </r>
      </text>
    </comment>
    <comment ref="K116" authorId="1" shapeId="0" xr:uid="{C2F3A048-4DB7-4A12-BD36-D31419BC1600}">
      <text>
        <r>
          <rPr>
            <b/>
            <sz val="9"/>
            <color indexed="81"/>
            <rFont val="Tahoma"/>
            <family val="2"/>
          </rPr>
          <t xml:space="preserve">Incluye empleados de cualquier campo trabajando en el sitio; venta minorista, mantenimiento, seguridad, etc.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Michaël Simard</author>
  </authors>
  <commentList>
    <comment ref="L27" authorId="0" shapeId="0" xr:uid="{00000000-0006-0000-0600-000001000000}">
      <text>
        <r>
          <rPr>
            <b/>
            <sz val="9"/>
            <color indexed="81"/>
            <rFont val="Tahoma"/>
            <family val="2"/>
          </rPr>
          <t>If the reported figures pertain to more than one airport, please list each airport separated by "/" (e.g. XXX/YYY/ZZZ)</t>
        </r>
        <r>
          <rPr>
            <sz val="9"/>
            <color indexed="81"/>
            <rFont val="Tahoma"/>
            <family val="2"/>
          </rPr>
          <t xml:space="preserve">
</t>
        </r>
      </text>
    </comment>
    <comment ref="F39" authorId="1" shapeId="0" xr:uid="{00000000-0006-0000-0600-000002000000}">
      <text>
        <r>
          <rPr>
            <b/>
            <sz val="9"/>
            <color indexed="81"/>
            <rFont val="Tahoma"/>
            <family val="2"/>
          </rPr>
          <t>Excluant les passengers en transit direct (passagers hors-terminal)</t>
        </r>
      </text>
    </comment>
    <comment ref="H39" authorId="1" shapeId="0" xr:uid="{00000000-0006-0000-0600-000003000000}">
      <text>
        <r>
          <rPr>
            <b/>
            <sz val="9"/>
            <color indexed="81"/>
            <rFont val="Tahoma"/>
            <family val="2"/>
          </rPr>
          <t>Excluant les passengers en transit direct (passagers hors-terminal)</t>
        </r>
      </text>
    </comment>
    <comment ref="F42" authorId="1" shapeId="0" xr:uid="{00000000-0006-0000-0600-000004000000}">
      <text>
        <r>
          <rPr>
            <b/>
            <sz val="9"/>
            <color indexed="81"/>
            <rFont val="Tahoma"/>
            <family val="2"/>
          </rPr>
          <t>Excluant le fret camionné</t>
        </r>
      </text>
    </comment>
    <comment ref="H42" authorId="1" shapeId="0" xr:uid="{00000000-0006-0000-0600-000005000000}">
      <text>
        <r>
          <rPr>
            <b/>
            <sz val="9"/>
            <color indexed="81"/>
            <rFont val="Tahoma"/>
            <family val="2"/>
          </rPr>
          <t>Excluant le fret camionné</t>
        </r>
      </text>
    </comment>
    <comment ref="O42" authorId="1" shapeId="0" xr:uid="{00000000-0006-0000-0600-000006000000}">
      <text>
        <r>
          <rPr>
            <b/>
            <sz val="9"/>
            <color indexed="81"/>
            <rFont val="Tahoma"/>
            <family val="2"/>
          </rPr>
          <t>Toutes les données financières seront interprétées selon ce champ, incluant le CAPEX</t>
        </r>
      </text>
    </comment>
    <comment ref="M96" authorId="0" shapeId="0" xr:uid="{00000000-0006-0000-0600-000007000000}">
      <text>
        <r>
          <rPr>
            <b/>
            <sz val="9"/>
            <color indexed="81"/>
            <rFont val="Tahoma"/>
            <family val="2"/>
          </rPr>
          <t xml:space="preserve">Single Till:
</t>
        </r>
        <r>
          <rPr>
            <sz val="9"/>
            <color indexed="81"/>
            <rFont val="Tahoma"/>
            <family val="2"/>
          </rPr>
          <t xml:space="preserve">Under the single till principle airport activities (aeronautical and commercial) are taken into consideration to determine the level of airport charges.
</t>
        </r>
        <r>
          <rPr>
            <b/>
            <sz val="9"/>
            <color indexed="81"/>
            <rFont val="Tahoma"/>
            <family val="2"/>
          </rPr>
          <t xml:space="preserve">Hybrid Till:
</t>
        </r>
        <r>
          <rPr>
            <sz val="9"/>
            <color indexed="81"/>
            <rFont val="Tahoma"/>
            <family val="2"/>
          </rPr>
          <t xml:space="preserve">Hybrid till is a mix of single till and dual till regulation. Hybrid till starts as a dual till approach where the aeronautical and non- aeronautical activities are first ring fenced and then some percentage of non-aeronautical revenues are used to cross subsidize and determine the aeronautical charges. Also, under hybrid till approach the airport owner/operator may choose to recover landing costs on the basis of the single-till approach while establishing terminal costs on the basis of the dual-till approach.
</t>
        </r>
        <r>
          <rPr>
            <b/>
            <sz val="9"/>
            <color indexed="81"/>
            <rFont val="Tahoma"/>
            <family val="2"/>
          </rPr>
          <t xml:space="preserve">Dual Till:
</t>
        </r>
        <r>
          <rPr>
            <sz val="9"/>
            <color indexed="81"/>
            <rFont val="Tahoma"/>
            <family val="2"/>
          </rPr>
          <t>Under the dual-till approach, the full cost associated with the airport and its essential ancillary services are allocated between the airport owner/operator and the airport users. The costs allocated to air traffic include only those costs associated with the facilities that are actually used by the aircraft operators and end the end-users. No adjustment is made to this cost basis to reflect non-aeronautical revenues accruing to the airport.</t>
        </r>
      </text>
    </comment>
    <comment ref="K114" authorId="1" shapeId="0" xr:uid="{00000000-0006-0000-0600-000008000000}">
      <text>
        <r>
          <rPr>
            <b/>
            <sz val="9"/>
            <color indexed="81"/>
            <rFont val="Tahoma"/>
            <family val="2"/>
          </rPr>
          <t>N'inclue que le personnel de l'opérateur employé à cet aéroport</t>
        </r>
      </text>
    </comment>
    <comment ref="K116" authorId="1" shapeId="0" xr:uid="{00000000-0006-0000-0600-000009000000}">
      <text>
        <r>
          <rPr>
            <b/>
            <sz val="9"/>
            <color indexed="81"/>
            <rFont val="Tahoma"/>
            <family val="2"/>
          </rPr>
          <t>Inclue les employés de toutes les industries travaillant sur le site; vente au détail, maintenance, sécurité, etc.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Michaël Simard</author>
  </authors>
  <commentList>
    <comment ref="L27" authorId="0" shapeId="0" xr:uid="{00000000-0006-0000-0700-000001000000}">
      <text>
        <r>
          <rPr>
            <b/>
            <sz val="9"/>
            <color indexed="81"/>
            <rFont val="Tahoma"/>
            <family val="2"/>
          </rPr>
          <t>If the reported figures pertain to more than one airport, please list each airport separated by "/" (e.g. XXX/YYY/ZZZ)</t>
        </r>
        <r>
          <rPr>
            <sz val="9"/>
            <color indexed="81"/>
            <rFont val="Tahoma"/>
            <family val="2"/>
          </rPr>
          <t xml:space="preserve">
</t>
        </r>
      </text>
    </comment>
    <comment ref="F39" authorId="1" shapeId="0" xr:uid="{00000000-0006-0000-0700-000002000000}">
      <text>
        <r>
          <rPr>
            <b/>
            <sz val="9"/>
            <color indexed="81"/>
            <rFont val="Tahoma"/>
            <family val="2"/>
          </rPr>
          <t>不包括直接过境旅客（非航站旅客）</t>
        </r>
      </text>
    </comment>
    <comment ref="H39" authorId="1" shapeId="0" xr:uid="{00000000-0006-0000-0700-000003000000}">
      <text>
        <r>
          <rPr>
            <b/>
            <sz val="9"/>
            <color indexed="81"/>
            <rFont val="Tahoma"/>
            <family val="2"/>
          </rPr>
          <t>不包括直接过境旅客（非航站旅客）</t>
        </r>
      </text>
    </comment>
    <comment ref="F42" authorId="1" shapeId="0" xr:uid="{00000000-0006-0000-0700-000004000000}">
      <text>
        <r>
          <rPr>
            <b/>
            <sz val="9"/>
            <color indexed="81"/>
            <rFont val="Tahoma"/>
            <family val="2"/>
          </rPr>
          <t>不包括用卡车装运的货物</t>
        </r>
      </text>
    </comment>
    <comment ref="H42" authorId="1" shapeId="0" xr:uid="{00000000-0006-0000-0700-000005000000}">
      <text>
        <r>
          <rPr>
            <b/>
            <sz val="9"/>
            <color indexed="81"/>
            <rFont val="Tahoma"/>
            <family val="2"/>
          </rPr>
          <t>不包括用卡车装运的货物</t>
        </r>
      </text>
    </comment>
    <comment ref="O42" authorId="1" shapeId="0" xr:uid="{00000000-0006-0000-0700-000006000000}">
      <text>
        <r>
          <rPr>
            <b/>
            <sz val="9"/>
            <color indexed="81"/>
            <rFont val="Tahoma"/>
            <family val="2"/>
          </rPr>
          <t>所有财务金额将用此测量单位作解释，包括资本性支出 (CAPEX)</t>
        </r>
      </text>
    </comment>
    <comment ref="M96" authorId="0" shapeId="0" xr:uid="{00000000-0006-0000-0700-000007000000}">
      <text>
        <r>
          <rPr>
            <b/>
            <sz val="9"/>
            <color indexed="81"/>
            <rFont val="Tahoma"/>
            <family val="2"/>
          </rPr>
          <t xml:space="preserve">Single till:
</t>
        </r>
        <r>
          <rPr>
            <sz val="9"/>
            <color indexed="81"/>
            <rFont val="Tahoma"/>
            <family val="2"/>
          </rPr>
          <t xml:space="preserve">Under the single till principle airport activities (aeronautical and commercial) are taken into consideration to determine the level of airport charges.
</t>
        </r>
        <r>
          <rPr>
            <b/>
            <sz val="9"/>
            <color indexed="81"/>
            <rFont val="Tahoma"/>
            <family val="2"/>
          </rPr>
          <t xml:space="preserve">Hybrid till:
</t>
        </r>
        <r>
          <rPr>
            <sz val="9"/>
            <color indexed="81"/>
            <rFont val="Tahoma"/>
            <family val="2"/>
          </rPr>
          <t xml:space="preserve">Hybrid till is a mix of single till and dual till regulation. Hybrid till starts as a dual till approach where the aeronautical and non- aeronautical activities are first ring fenced and then some percentage of non-aeronautical revenues are used to cross subsidize and determine the aeronautical charges. Also, under hybrid till approach the airport owner/operator may choose to recover landing costs on the basis of the single-till approach while establishing terminal costs on the basis of the dual-till approach.
</t>
        </r>
        <r>
          <rPr>
            <b/>
            <sz val="9"/>
            <color indexed="81"/>
            <rFont val="Tahoma"/>
            <family val="2"/>
          </rPr>
          <t xml:space="preserve">Dual till:
</t>
        </r>
        <r>
          <rPr>
            <sz val="9"/>
            <color indexed="81"/>
            <rFont val="Tahoma"/>
            <family val="2"/>
          </rPr>
          <t>Under the dual-till approach, the full cost associated with the airport and its essential ancillary services are allocated between the airport owner/operator and the airport users. The costs allocated to air traffic include only those costs associated with the facilities that are actually used by the aircraft operators and end the end-users. No adjustment is made to this cost basis to reflect non-aeronautical revenues accruing to the airport.</t>
        </r>
      </text>
    </comment>
    <comment ref="K114" authorId="1" shapeId="0" xr:uid="{00000000-0006-0000-0700-000008000000}">
      <text>
        <r>
          <rPr>
            <b/>
            <sz val="9"/>
            <color indexed="81"/>
            <rFont val="Tahoma"/>
            <family val="2"/>
          </rPr>
          <t>只包括此机场雇佣的操作人员</t>
        </r>
      </text>
    </comment>
    <comment ref="K116" authorId="1" shapeId="0" xr:uid="{00000000-0006-0000-0700-000009000000}">
      <text>
        <r>
          <rPr>
            <b/>
            <sz val="9"/>
            <color indexed="81"/>
            <rFont val="Tahoma"/>
            <family val="2"/>
          </rPr>
          <t>包括现场所有领域的工作人员：零售、维护、保安等。</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Michaël Simard</author>
  </authors>
  <commentList>
    <comment ref="L28" authorId="0" shapeId="0" xr:uid="{00000000-0006-0000-0800-000001000000}">
      <text>
        <r>
          <rPr>
            <b/>
            <sz val="9"/>
            <color indexed="81"/>
            <rFont val="Tahoma"/>
            <family val="2"/>
          </rPr>
          <t>If the reported figures pertain to more than one airport, please list each airport separated by "/" (e.g. XXX/YYY/ZZZ)</t>
        </r>
        <r>
          <rPr>
            <sz val="9"/>
            <color indexed="81"/>
            <rFont val="Tahoma"/>
            <family val="2"/>
          </rPr>
          <t xml:space="preserve">
</t>
        </r>
      </text>
    </comment>
    <comment ref="F40" authorId="1" shapeId="0" xr:uid="{00000000-0006-0000-0800-000002000000}">
      <text>
        <r>
          <rPr>
            <b/>
            <sz val="9"/>
            <color indexed="81"/>
            <rFont val="Tahoma"/>
            <family val="2"/>
          </rPr>
          <t>За исключением пассажиров прямого транзита (пассажиров вне терминала)</t>
        </r>
        <r>
          <rPr>
            <sz val="9"/>
            <color indexed="81"/>
            <rFont val="Tahoma"/>
            <family val="2"/>
          </rPr>
          <t xml:space="preserve">
</t>
        </r>
      </text>
    </comment>
    <comment ref="H40" authorId="1" shapeId="0" xr:uid="{00000000-0006-0000-0800-000003000000}">
      <text>
        <r>
          <rPr>
            <b/>
            <sz val="9"/>
            <color indexed="81"/>
            <rFont val="Tahoma"/>
            <family val="2"/>
          </rPr>
          <t>За исключением пассажиров прямого транзита (пассажиров вне терминала)</t>
        </r>
      </text>
    </comment>
    <comment ref="F43" authorId="1" shapeId="0" xr:uid="{00000000-0006-0000-0800-000004000000}">
      <text>
        <r>
          <rPr>
            <b/>
            <sz val="9"/>
            <color indexed="81"/>
            <rFont val="Tahoma"/>
            <family val="2"/>
          </rPr>
          <t>За исключением груза, доставленного на летное поле грузовыми автомобилями</t>
        </r>
      </text>
    </comment>
    <comment ref="H43" authorId="1" shapeId="0" xr:uid="{00000000-0006-0000-0800-000005000000}">
      <text>
        <r>
          <rPr>
            <b/>
            <sz val="9"/>
            <color indexed="81"/>
            <rFont val="Tahoma"/>
            <family val="2"/>
          </rPr>
          <t>За исключением груза, доставленного на летное поле грузовыми автомобилями</t>
        </r>
      </text>
    </comment>
    <comment ref="O43" authorId="1" shapeId="0" xr:uid="{00000000-0006-0000-0800-000006000000}">
      <text>
        <r>
          <rPr>
            <b/>
            <sz val="9"/>
            <color indexed="81"/>
            <rFont val="Tahoma"/>
            <family val="2"/>
          </rPr>
          <t>Все финансовые показатели будут интерпретироваться при помощи этого поля, включая капитальные затраты</t>
        </r>
      </text>
    </comment>
    <comment ref="M97" authorId="0" shapeId="0" xr:uid="{00000000-0006-0000-0800-000007000000}">
      <text>
        <r>
          <rPr>
            <b/>
            <sz val="9"/>
            <color indexed="81"/>
            <rFont val="Tahoma"/>
            <family val="2"/>
          </rPr>
          <t xml:space="preserve">Single till:
</t>
        </r>
        <r>
          <rPr>
            <sz val="9"/>
            <color indexed="81"/>
            <rFont val="Tahoma"/>
            <family val="2"/>
          </rPr>
          <t xml:space="preserve">Under the single till principle airport activities (aeronautical and commercial) are taken into consideration to determine the level of airport charges.
</t>
        </r>
        <r>
          <rPr>
            <b/>
            <sz val="9"/>
            <color indexed="81"/>
            <rFont val="Tahoma"/>
            <family val="2"/>
          </rPr>
          <t xml:space="preserve">Hybrid till:
</t>
        </r>
        <r>
          <rPr>
            <sz val="9"/>
            <color indexed="81"/>
            <rFont val="Tahoma"/>
            <family val="2"/>
          </rPr>
          <t xml:space="preserve">Hybrid till is a mix of single till and dual till regulation. Hybrid till starts as a dual till approach where the aeronautical and non- aeronautical activities are first ring fenced and then some percentage of non-aeronautical revenues are used to cross subsidize and determine the aeronautical charges. Also, under hybrid till approach the airport owner/operator may choose to recover landing costs on the basis of the single-till approach while establishing terminal costs on the basis of the dual-till approach.
</t>
        </r>
        <r>
          <rPr>
            <b/>
            <sz val="9"/>
            <color indexed="81"/>
            <rFont val="Tahoma"/>
            <family val="2"/>
          </rPr>
          <t xml:space="preserve">Dual till:
</t>
        </r>
        <r>
          <rPr>
            <sz val="9"/>
            <color indexed="81"/>
            <rFont val="Tahoma"/>
            <family val="2"/>
          </rPr>
          <t>Under the dual-till approach, the full cost associated with the airport and its essential ancillary services are allocated between the airport owner/operator and the airport users. The costs allocated to air traffic include only those costs associated with the facilities that are actually used by the aircraft operators and end the end-users. No adjustment is made to this cost basis to reflect non-aeronautical revenues accruing to the airport.</t>
        </r>
      </text>
    </comment>
    <comment ref="K115" authorId="1" shapeId="0" xr:uid="{00000000-0006-0000-0800-000008000000}">
      <text>
        <r>
          <rPr>
            <b/>
            <sz val="9"/>
            <color indexed="81"/>
            <rFont val="Tahoma"/>
            <family val="2"/>
          </rPr>
          <t>Укажите только персонал, работающий в данном аэропорту</t>
        </r>
      </text>
    </comment>
    <comment ref="K117" authorId="1" shapeId="0" xr:uid="{00000000-0006-0000-0800-000009000000}">
      <text>
        <r>
          <rPr>
            <b/>
            <sz val="9"/>
            <color indexed="81"/>
            <rFont val="Tahoma"/>
            <family val="2"/>
          </rPr>
          <t>В том числе работники любой области на территории аэропорта: розничная торговля, обслуживание, охрана и т. д.</t>
        </r>
      </text>
    </comment>
  </commentList>
</comments>
</file>

<file path=xl/sharedStrings.xml><?xml version="1.0" encoding="utf-8"?>
<sst xmlns="http://schemas.openxmlformats.org/spreadsheetml/2006/main" count="21268" uniqueCount="11061">
  <si>
    <t>Communications, utilities, energy &amp; waste</t>
  </si>
  <si>
    <t>Insurance, claims, settlements</t>
  </si>
  <si>
    <t>Lease, rent, concession fee payments</t>
  </si>
  <si>
    <t>Advertising</t>
  </si>
  <si>
    <t>Non-Operating Income</t>
  </si>
  <si>
    <t>Construction expenses</t>
  </si>
  <si>
    <t>Passenger terminals</t>
  </si>
  <si>
    <t>Cargo terminals</t>
  </si>
  <si>
    <t>Self service kiosks operated by airport</t>
  </si>
  <si>
    <t>3.1.1</t>
  </si>
  <si>
    <t>3.1.2</t>
  </si>
  <si>
    <t>3.1.3</t>
  </si>
  <si>
    <t>3.1.4</t>
  </si>
  <si>
    <t>3.2.1</t>
  </si>
  <si>
    <t>3.2.2</t>
  </si>
  <si>
    <t>3.2.3</t>
  </si>
  <si>
    <t>3.2.4</t>
  </si>
  <si>
    <t>Total Airport Site Area</t>
  </si>
  <si>
    <t xml:space="preserve">  of which:</t>
  </si>
  <si>
    <t>Airside Area</t>
  </si>
  <si>
    <t>Landside area</t>
  </si>
  <si>
    <t>Retail Activity Area</t>
  </si>
  <si>
    <t>Duty Free Area</t>
  </si>
  <si>
    <t>Square Feet</t>
  </si>
  <si>
    <t>Acres</t>
  </si>
  <si>
    <t>Hectares</t>
  </si>
  <si>
    <t>Square Miles</t>
  </si>
  <si>
    <t xml:space="preserve">   of which:</t>
  </si>
  <si>
    <t>6.1.1</t>
  </si>
  <si>
    <t>6.1.2</t>
  </si>
  <si>
    <t>6.1.3</t>
  </si>
  <si>
    <t>Purchase of property, plant &amp; equipment</t>
  </si>
  <si>
    <t>Rate of return</t>
  </si>
  <si>
    <t>Light-handed regulation</t>
  </si>
  <si>
    <t>No specific regulation</t>
  </si>
  <si>
    <t xml:space="preserve">Price cap </t>
  </si>
  <si>
    <t>Revenue cap</t>
  </si>
  <si>
    <t>Headcount</t>
  </si>
  <si>
    <t>Cost recovery</t>
  </si>
  <si>
    <t>one airport, please list each airport separated by "/" (e.g. XXX/YYY/ZZZ)</t>
  </si>
  <si>
    <t>Contact person</t>
  </si>
  <si>
    <t>Title</t>
  </si>
  <si>
    <t>Email Address</t>
  </si>
  <si>
    <t>Passengers:</t>
  </si>
  <si>
    <t>Cargo (metric tons):</t>
  </si>
  <si>
    <t>WLU:</t>
  </si>
  <si>
    <t xml:space="preserve">Suggested exchange rate:            1 USD = </t>
  </si>
  <si>
    <t>Currency</t>
  </si>
  <si>
    <t>Algerian Dinar (DZD)</t>
  </si>
  <si>
    <t>Euro (EUR)</t>
  </si>
  <si>
    <t>Angolan Kwanza (AOA)</t>
  </si>
  <si>
    <t>Argentine Peso (ARS)</t>
  </si>
  <si>
    <t>Armenian Dram (AMD)</t>
  </si>
  <si>
    <t>Australian Dollar (AUD)</t>
  </si>
  <si>
    <t>Bahamian Dollar (BSD)</t>
  </si>
  <si>
    <t>Bahraini Dinar (BHD)</t>
  </si>
  <si>
    <t>Barbados Dollar (BBD)</t>
  </si>
  <si>
    <t>Belize Dollar (BZD)</t>
  </si>
  <si>
    <t>CFA Franc (XOF)</t>
  </si>
  <si>
    <t>Bermuda Dollar (BMD)</t>
  </si>
  <si>
    <t>Botswana Pula (BWP)</t>
  </si>
  <si>
    <t>Brazilian Real (BRL)</t>
  </si>
  <si>
    <t>Brunei Dollar (BND)</t>
  </si>
  <si>
    <t>Bulgarian Lev (BGN)</t>
  </si>
  <si>
    <t>Burundi Franc (BIF)</t>
  </si>
  <si>
    <t>Cambodian Riel (KHR)</t>
  </si>
  <si>
    <t>Canadian Dollar (CAD)</t>
  </si>
  <si>
    <t>Chilean Peso (CLP)</t>
  </si>
  <si>
    <t>Colombian Peso (COP)</t>
  </si>
  <si>
    <t>New Zealand Dollar (NZD)</t>
  </si>
  <si>
    <t>Cuban Peso (CUP)</t>
  </si>
  <si>
    <t>Czech Koruna (CZK)</t>
  </si>
  <si>
    <t>Danish Krone (DKK)</t>
  </si>
  <si>
    <t>Dominican Peso (DOP)</t>
  </si>
  <si>
    <t>Egyptian Pound (EGP)</t>
  </si>
  <si>
    <t>El Salvador Colon (SVC)</t>
  </si>
  <si>
    <t>Ethiopian Birr (ETB)</t>
  </si>
  <si>
    <t>CFP Franc (XPF)</t>
  </si>
  <si>
    <t>Gambian Dalasi (GMD)</t>
  </si>
  <si>
    <t>Georgian Lari (GEL)</t>
  </si>
  <si>
    <t>Guinean Franc (GNF)</t>
  </si>
  <si>
    <t>Guyana Dollar (GYD)</t>
  </si>
  <si>
    <t>Iceland Krona (ISK)</t>
  </si>
  <si>
    <t>Indian Rupee (INR)</t>
  </si>
  <si>
    <t>Iranian Rial (IRR)</t>
  </si>
  <si>
    <t>Iraqi Dinar (IQD)</t>
  </si>
  <si>
    <t>Jamaican Dollar (JMD)</t>
  </si>
  <si>
    <t>Japanese Yen (JPY)</t>
  </si>
  <si>
    <t>Jordanian Dinar (JOD)</t>
  </si>
  <si>
    <t>Kenyan Shilling (KES)</t>
  </si>
  <si>
    <t>Kuwaiti Dinar (KWD)</t>
  </si>
  <si>
    <t>Latvian Lats (LVL)</t>
  </si>
  <si>
    <t>Lebanese Pound (LBP)</t>
  </si>
  <si>
    <t>Lesotho Loti (LSL)</t>
  </si>
  <si>
    <t>Liberian Dollar (LRD)</t>
  </si>
  <si>
    <t>Libyan Dinar (LYD)</t>
  </si>
  <si>
    <t>Swiss Franc (CHF)</t>
  </si>
  <si>
    <t>Macao Pataca (MOP)</t>
  </si>
  <si>
    <t>Malawi Kwacha (MWK)</t>
  </si>
  <si>
    <t>Mexican Peso (MXN)</t>
  </si>
  <si>
    <t>Myanmar Kyat (MMK)</t>
  </si>
  <si>
    <t>Nepalese Rupee (NPR)</t>
  </si>
  <si>
    <t>Netherlands Antilles Guilder (ANG)</t>
  </si>
  <si>
    <t>Nicaragua Cordoba Oro (NIO)</t>
  </si>
  <si>
    <t>Norwegian Krone (NOK)</t>
  </si>
  <si>
    <t>Pakistani Rupee (PKR)</t>
  </si>
  <si>
    <t>Papua New Guinea Kina (PGK)</t>
  </si>
  <si>
    <t>Philippine Peso (PHP)</t>
  </si>
  <si>
    <t>Moldovan Leu (MDL)</t>
  </si>
  <si>
    <t>Yemeni Rial (YER)</t>
  </si>
  <si>
    <t>Romanian Leu (RON)</t>
  </si>
  <si>
    <t>St.Helena Pound (SHP)</t>
  </si>
  <si>
    <t>Serbian Dinar (RSD)</t>
  </si>
  <si>
    <t>Seychelles Rupee (SCR)</t>
  </si>
  <si>
    <t>Singapore Dollar (SGD)</t>
  </si>
  <si>
    <t>Somali Shilling (SOS)</t>
  </si>
  <si>
    <t>South Sudanese Pound (SSP)</t>
  </si>
  <si>
    <t>Sudanese Pound (SDG)</t>
  </si>
  <si>
    <t>Swaziland Lilangeni (SZL)</t>
  </si>
  <si>
    <t>Swedish Krona (SEK)</t>
  </si>
  <si>
    <t>Syrian Pound (SYP)</t>
  </si>
  <si>
    <t>Thai Baht (THB)</t>
  </si>
  <si>
    <t>Tunisian Dinar (TND)</t>
  </si>
  <si>
    <t>Turkish Lira (TRY)</t>
  </si>
  <si>
    <t>Vanuatu Vatu (VUV)</t>
  </si>
  <si>
    <t>(please select)</t>
  </si>
  <si>
    <t>Square Yards</t>
  </si>
  <si>
    <t>Square Kilometers</t>
  </si>
  <si>
    <t>Square Meters</t>
  </si>
  <si>
    <t>Financial figures submitted in:</t>
  </si>
  <si>
    <t>100,000,000 Thousand lakhs or 100 million or 10 crore</t>
  </si>
  <si>
    <t>1 Units</t>
  </si>
  <si>
    <t>10 Tens</t>
  </si>
  <si>
    <t>100 Hundreds</t>
  </si>
  <si>
    <t>1,000 Thousands</t>
  </si>
  <si>
    <t>1,000,000 Millions</t>
  </si>
  <si>
    <t>100,000 Hundreds of Thousands (Lakhs)</t>
  </si>
  <si>
    <t>10,000 Tens  of Thousands</t>
  </si>
  <si>
    <t>10,000,000 Tens of Millions (Crores)</t>
  </si>
  <si>
    <t>1,000,000,000 Billions</t>
  </si>
  <si>
    <t>3.1.1.1</t>
  </si>
  <si>
    <t>3.1.1.2</t>
  </si>
  <si>
    <t>3.1.2.1</t>
  </si>
  <si>
    <t>3.1.2.2</t>
  </si>
  <si>
    <t>3.1.4.1</t>
  </si>
  <si>
    <t>3.1.4.2</t>
  </si>
  <si>
    <t>3.2.5</t>
  </si>
  <si>
    <t>3.2.6</t>
  </si>
  <si>
    <t>Ground handling services:</t>
  </si>
  <si>
    <t>Rescue and fire service</t>
  </si>
  <si>
    <t>Car parking services</t>
  </si>
  <si>
    <t>Cleaning services</t>
  </si>
  <si>
    <t>Maintenance services</t>
  </si>
  <si>
    <t>Air traffic control services</t>
  </si>
  <si>
    <t>Yes</t>
  </si>
  <si>
    <t>No</t>
  </si>
  <si>
    <t>Management</t>
  </si>
  <si>
    <t>Other</t>
  </si>
  <si>
    <t>6.1.4</t>
  </si>
  <si>
    <t>Comments (please type in the box below):</t>
  </si>
  <si>
    <t>7.1.1</t>
  </si>
  <si>
    <t>Total Airport Income</t>
  </si>
  <si>
    <t>9.1.1</t>
  </si>
  <si>
    <t>9.1.2</t>
  </si>
  <si>
    <t>Total Operating Expenses</t>
  </si>
  <si>
    <t>Taxes &amp; Other Fees</t>
  </si>
  <si>
    <t>(EBITDA minus Capital Costs minus Taxes &amp; Other Fees)</t>
  </si>
  <si>
    <t>Taxes levied on passengers</t>
  </si>
  <si>
    <t>Taxed levied on airlines</t>
  </si>
  <si>
    <t>9.2.1</t>
  </si>
  <si>
    <t>Operating Aeronautical Income</t>
  </si>
  <si>
    <t>Operating Non-Aeronautical Income</t>
  </si>
  <si>
    <t>INSTRUCTIONS:</t>
  </si>
  <si>
    <t>The following convention should be used in reporting values in this questionnaire:</t>
  </si>
  <si>
    <t>Please report actual values only (no abridged values);</t>
  </si>
  <si>
    <t>When actual observed values are not available, produce estimated values in italics;</t>
  </si>
  <si>
    <t>When the actual reported value is nil (zero), include the value "0" in the relevant cell;</t>
  </si>
  <si>
    <t>—</t>
  </si>
  <si>
    <t xml:space="preserve">Debt outstanding </t>
  </si>
  <si>
    <t>Management contract</t>
  </si>
  <si>
    <t>Lease or concession</t>
  </si>
  <si>
    <t>Transfer of minority ownership</t>
  </si>
  <si>
    <t>Private sector ownership and control</t>
  </si>
  <si>
    <t>Operation of parts of activities of an airport</t>
  </si>
  <si>
    <t>Insourced</t>
  </si>
  <si>
    <r>
      <t xml:space="preserve">Please specify the </t>
    </r>
    <r>
      <rPr>
        <b/>
        <u/>
        <sz val="11"/>
        <color rgb="FF7030A0"/>
        <rFont val="Arial"/>
        <family val="2"/>
      </rPr>
      <t>number</t>
    </r>
    <r>
      <rPr>
        <b/>
        <sz val="11"/>
        <color rgb="FF7030A0"/>
        <rFont val="Arial"/>
        <family val="2"/>
      </rPr>
      <t xml:space="preserve"> of:</t>
    </r>
  </si>
  <si>
    <t>allocated by regulators (or specified in concession agreements)?</t>
  </si>
  <si>
    <t>Passenger Terminal(s) Building(s) Area</t>
  </si>
  <si>
    <t>Cargo Terminal(s) Building(s) Area</t>
  </si>
  <si>
    <t>Concession services (shops, F&amp;B, etc.)</t>
  </si>
  <si>
    <t xml:space="preserve">Commercial Activity Area </t>
  </si>
  <si>
    <t>Food &amp; beverage</t>
  </si>
  <si>
    <t>Restaurants / cafés and other F&amp;B outlets</t>
  </si>
  <si>
    <t>Runway, taxiway, apron operations</t>
  </si>
  <si>
    <t>6.1.1.1</t>
  </si>
  <si>
    <t>6.1.1.2</t>
  </si>
  <si>
    <t>6.1.1.3</t>
  </si>
  <si>
    <t>6.1.1.4</t>
  </si>
  <si>
    <t>6.1.1.5</t>
  </si>
  <si>
    <t>6.1.1.6</t>
  </si>
  <si>
    <t>Landing charges</t>
  </si>
  <si>
    <t>Navaid charges</t>
  </si>
  <si>
    <t>Parking charges</t>
  </si>
  <si>
    <t>Boarding bridge charges</t>
  </si>
  <si>
    <t>Transfer / transit charges</t>
  </si>
  <si>
    <t>Security charges</t>
  </si>
  <si>
    <t>Cargo (or freight) charges</t>
  </si>
  <si>
    <t>Terminal rentals paid by airlines for space utilization</t>
  </si>
  <si>
    <t>6.1.2.1</t>
  </si>
  <si>
    <t>6.1.2.2</t>
  </si>
  <si>
    <t>6.1.2.3</t>
  </si>
  <si>
    <t>6.1.2.4</t>
  </si>
  <si>
    <t>Interest income</t>
  </si>
  <si>
    <t>Asset Divestments</t>
  </si>
  <si>
    <t>7.1.2</t>
  </si>
  <si>
    <t>7.1.3</t>
  </si>
  <si>
    <t>7.1.4</t>
  </si>
  <si>
    <t>7.1.5</t>
  </si>
  <si>
    <t>7.1.6</t>
  </si>
  <si>
    <t>7.1.7</t>
  </si>
  <si>
    <t>7.1.8</t>
  </si>
  <si>
    <t>7.1.9</t>
  </si>
  <si>
    <t>8.1.1</t>
  </si>
  <si>
    <t>8.1.2</t>
  </si>
  <si>
    <t>8.1.3</t>
  </si>
  <si>
    <t>Moody's:</t>
  </si>
  <si>
    <t>S&amp;P:</t>
  </si>
  <si>
    <t>Fitch:</t>
  </si>
  <si>
    <t>AAA</t>
  </si>
  <si>
    <t>Aaa</t>
  </si>
  <si>
    <t>Aa1</t>
  </si>
  <si>
    <t>A</t>
  </si>
  <si>
    <t>Aa2</t>
  </si>
  <si>
    <t>Aa3</t>
  </si>
  <si>
    <t>A1</t>
  </si>
  <si>
    <t>A2</t>
  </si>
  <si>
    <t>A3</t>
  </si>
  <si>
    <t>Baa1</t>
  </si>
  <si>
    <t>Baa2</t>
  </si>
  <si>
    <t>Baa3</t>
  </si>
  <si>
    <t>Ba1</t>
  </si>
  <si>
    <t>Ba2</t>
  </si>
  <si>
    <t>Ba3</t>
  </si>
  <si>
    <t>B1</t>
  </si>
  <si>
    <t>B2</t>
  </si>
  <si>
    <t>B3</t>
  </si>
  <si>
    <t>Caa1</t>
  </si>
  <si>
    <t>Caa2</t>
  </si>
  <si>
    <t>Caa3</t>
  </si>
  <si>
    <t>Ca</t>
  </si>
  <si>
    <t>C</t>
  </si>
  <si>
    <t>AA+</t>
  </si>
  <si>
    <t>AA</t>
  </si>
  <si>
    <t>AA-</t>
  </si>
  <si>
    <t>A+</t>
  </si>
  <si>
    <t>A-</t>
  </si>
  <si>
    <t>BBB+</t>
  </si>
  <si>
    <t>BBB</t>
  </si>
  <si>
    <t>BBB-</t>
  </si>
  <si>
    <t>BB+</t>
  </si>
  <si>
    <t>BB</t>
  </si>
  <si>
    <t>BB-</t>
  </si>
  <si>
    <t>B+</t>
  </si>
  <si>
    <t>B</t>
  </si>
  <si>
    <t>B-</t>
  </si>
  <si>
    <t>CCC+</t>
  </si>
  <si>
    <t>CCC</t>
  </si>
  <si>
    <t>CCC-</t>
  </si>
  <si>
    <t>CC</t>
  </si>
  <si>
    <t>D</t>
  </si>
  <si>
    <t>DDD</t>
  </si>
  <si>
    <t>DD</t>
  </si>
  <si>
    <t>In words:</t>
  </si>
  <si>
    <t>Prime</t>
  </si>
  <si>
    <t>High grade</t>
  </si>
  <si>
    <t>Upper medium grade</t>
  </si>
  <si>
    <t>Lower medium grade</t>
  </si>
  <si>
    <t>Non-investment grade</t>
  </si>
  <si>
    <t>Speculative</t>
  </si>
  <si>
    <t>Highly speculative</t>
  </si>
  <si>
    <t>Substantial risks</t>
  </si>
  <si>
    <t>Extremely speculative</t>
  </si>
  <si>
    <t>In default</t>
  </si>
  <si>
    <t>Total Assets</t>
  </si>
  <si>
    <t>Cash and equivalent</t>
  </si>
  <si>
    <t>Current Assets</t>
  </si>
  <si>
    <t>9.1.1.1</t>
  </si>
  <si>
    <t>9.1.2.1</t>
  </si>
  <si>
    <t>9.1.1.2</t>
  </si>
  <si>
    <t>9.1.2.2</t>
  </si>
  <si>
    <t>Non Current Assets</t>
  </si>
  <si>
    <t>Total Liabilities</t>
  </si>
  <si>
    <t>Current liabilities</t>
  </si>
  <si>
    <t>Non-current liabilities</t>
  </si>
  <si>
    <t>3.2.7</t>
  </si>
  <si>
    <t>3.2.8</t>
  </si>
  <si>
    <t>3.2.9</t>
  </si>
  <si>
    <t>3.2.10</t>
  </si>
  <si>
    <t>Please select:</t>
  </si>
  <si>
    <r>
      <t>Total Operating Expenses</t>
    </r>
    <r>
      <rPr>
        <b/>
        <i/>
        <sz val="11"/>
        <color rgb="FF7030A0"/>
        <rFont val="Arial"/>
        <family val="2"/>
      </rPr>
      <t xml:space="preserve"> </t>
    </r>
    <r>
      <rPr>
        <b/>
        <i/>
        <sz val="8"/>
        <color rgb="FF7030A0"/>
        <rFont val="Arial"/>
        <family val="2"/>
      </rPr>
      <t>(sum 7.1.1 - 7.1.9)</t>
    </r>
  </si>
  <si>
    <t>Passenger check-in desks/counters</t>
  </si>
  <si>
    <t>3.1.4.2.1</t>
  </si>
  <si>
    <t>Runways (paved landing strips)</t>
  </si>
  <si>
    <t>3.2.9.1</t>
  </si>
  <si>
    <t>to attract new air services or develop existing ones?</t>
  </si>
  <si>
    <t>Total personnel employed by airport operator</t>
  </si>
  <si>
    <t>(can be estimated by the number of issued airport security passes)</t>
  </si>
  <si>
    <t>The items with these features include the corresponding drop lists of unit measures to the right of the reported figures in Section 3.1, check boxes in Section 5</t>
  </si>
  <si>
    <t>Telephone Number</t>
  </si>
  <si>
    <t>(%)</t>
  </si>
  <si>
    <t>La convention suivante doit être utilisée pour le rapport de valeurs dans ce questionnaire:</t>
  </si>
  <si>
    <t xml:space="preserve">Signaler les valeurs réelles seulement (pas de valeurs abrégées); </t>
  </si>
  <si>
    <t>Lorsque la valeur réelle est nulle (zéro), indiquer la valeur;</t>
  </si>
  <si>
    <t xml:space="preserve">Pour répondre à ces articles, s'il vous plaît choisir l'option appropriée. Les articles avec ces caractéristiques comprennent les listes déroulantes des unités de </t>
  </si>
  <si>
    <t>Nom de l'Aéroport (Veuillez compléter un formulaire pour chaque aéroport):</t>
  </si>
  <si>
    <t>Personne à contacter</t>
  </si>
  <si>
    <t>Numéro de Téléphone</t>
  </si>
  <si>
    <t>Adresse courriel</t>
  </si>
  <si>
    <t>Passagers:</t>
  </si>
  <si>
    <t>Cargo (en tonnes):</t>
  </si>
  <si>
    <t>Mouvements</t>
  </si>
  <si>
    <t>Les chiffres financiers soumis en:</t>
  </si>
  <si>
    <t>La monnaie de présentation (choisir):</t>
  </si>
  <si>
    <t xml:space="preserve">Taux de change suggéré:           </t>
  </si>
  <si>
    <t>Unité de mesure</t>
  </si>
  <si>
    <t>(sélectionner)</t>
  </si>
  <si>
    <t>Superficie totale du site de l'aéroport</t>
  </si>
  <si>
    <t xml:space="preserve">  dont:</t>
  </si>
  <si>
    <t>Zone terrestre</t>
  </si>
  <si>
    <t>Superficie totale des terminaux de passagers</t>
  </si>
  <si>
    <t>Zone d'activité commerciale</t>
  </si>
  <si>
    <t>Superficie totale des terminaux de frets</t>
  </si>
  <si>
    <t>Aliments &amp; boissons</t>
  </si>
  <si>
    <t>(à l'intérieur et à l'extérieur des bâtiments du terminal)</t>
  </si>
  <si>
    <t>La vente au détail</t>
  </si>
  <si>
    <t>Zone hors taxes (Duty Free)</t>
  </si>
  <si>
    <t>Terminaux de passagers</t>
  </si>
  <si>
    <t>Terminaux de frets</t>
  </si>
  <si>
    <t>Comptoirs d'enregistrement</t>
  </si>
  <si>
    <t>Kiosques libre-service géré par l'aéroport</t>
  </si>
  <si>
    <t>Pistes d'atterrissage pavées:</t>
  </si>
  <si>
    <t>Postes de stationnement (B737-800 ou équivalent)</t>
  </si>
  <si>
    <t xml:space="preserve">   dont:</t>
  </si>
  <si>
    <t>Restaurants / cafés et autres commerces de F&amp;B</t>
  </si>
  <si>
    <r>
      <t xml:space="preserve">S'il vous plaît indiquer le </t>
    </r>
    <r>
      <rPr>
        <b/>
        <u/>
        <sz val="11"/>
        <color rgb="FF7030A0"/>
        <rFont val="Arial"/>
        <family val="2"/>
      </rPr>
      <t>nombre</t>
    </r>
    <r>
      <rPr>
        <b/>
        <sz val="11"/>
        <color rgb="FF7030A0"/>
        <rFont val="Arial"/>
        <family val="2"/>
      </rPr>
      <t xml:space="preserve"> de:</t>
    </r>
  </si>
  <si>
    <t>Effectifs:</t>
  </si>
  <si>
    <t>alloués par les organismes de réglementation (ou spécifiée dans les contrats de concession)?</t>
  </si>
  <si>
    <t>pour attirer de nouveaux services aériens ou de développer celles qui existent déjà?</t>
  </si>
  <si>
    <t>Revenus Hors Exploitation</t>
  </si>
  <si>
    <t>Stationnement de voitures</t>
  </si>
  <si>
    <t>Concessions de location de voiture</t>
  </si>
  <si>
    <t>Publicité</t>
  </si>
  <si>
    <t>Redevances d'aide à la navigation</t>
  </si>
  <si>
    <t>Redevances de sûreté</t>
  </si>
  <si>
    <t>Redevances liées au bruit et autres taxes environnementales</t>
  </si>
  <si>
    <t>Redevances d'atterrissage</t>
  </si>
  <si>
    <t>Redevances de stationnement des avions</t>
  </si>
  <si>
    <t>Portes air bridge avec passerelles d'embarquement:</t>
  </si>
  <si>
    <t>Charges utilitaires (ex. eau, électricité, etc.)</t>
  </si>
  <si>
    <t>Revenus d'intérêts</t>
  </si>
  <si>
    <t>Cessions d'actifs</t>
  </si>
  <si>
    <t>Subsidies / Subventions</t>
  </si>
  <si>
    <t>Total Dépenses d'Exploitation</t>
  </si>
  <si>
    <t>Communications, utilitaires, énergie &amp; déchets</t>
  </si>
  <si>
    <t>Entretien (à l'exclusion des services contractuels)</t>
  </si>
  <si>
    <t>Service de sécurité incendie</t>
  </si>
  <si>
    <t>Services de stationnement de voitures</t>
  </si>
  <si>
    <t>Services de nettoyage</t>
  </si>
  <si>
    <t>Services d'entretien</t>
  </si>
  <si>
    <t>Services de contrôle du trafic aérien</t>
  </si>
  <si>
    <t>Services de vente au détail et restauration</t>
  </si>
  <si>
    <t>Operations de piste, chemins de roulement, tablier</t>
  </si>
  <si>
    <t>Autre</t>
  </si>
  <si>
    <t>Redevances Aéronautiques</t>
  </si>
  <si>
    <t>(Marge opérationnelle) Revenu Total moins Total Dépenses d'Exploitation</t>
  </si>
  <si>
    <t>Amortissement/dépréciation des immobilisations corporelles</t>
  </si>
  <si>
    <t>Actif</t>
  </si>
  <si>
    <t>Passif</t>
  </si>
  <si>
    <t>Actifs courants</t>
  </si>
  <si>
    <t>Actifs non courants</t>
  </si>
  <si>
    <t>Passifs courants</t>
  </si>
  <si>
    <t>Passifs non courant</t>
  </si>
  <si>
    <t>Trésorerie et équivalents</t>
  </si>
  <si>
    <t>Encours des Dettes</t>
  </si>
  <si>
    <t>aéroportuaire?</t>
  </si>
  <si>
    <t>Taxes et Autres Frais/Impôts</t>
  </si>
  <si>
    <t>Impôts prélevés sur les passagers</t>
  </si>
  <si>
    <t>Impôts prélevés sur les compagnies aériennes</t>
  </si>
  <si>
    <t>Dépenses de construction</t>
  </si>
  <si>
    <t>(c'est-à-dire employé par l'exploitant d'aéroport et autres compagnies)</t>
  </si>
  <si>
    <t>(peut être estimée par le nombre des passes de sécurité délivres)</t>
  </si>
  <si>
    <t>au cas où les chiffres indiqués représentent plusieurs  aéroports (ex. XXX/YYY/ZZZ)</t>
  </si>
  <si>
    <t>Pieds carrés</t>
  </si>
  <si>
    <t>Yards carrés</t>
  </si>
  <si>
    <t>Mètres carrés</t>
  </si>
  <si>
    <t>Kilomètres carrés</t>
  </si>
  <si>
    <t>Milles carrés</t>
  </si>
  <si>
    <t>1 Unités</t>
  </si>
  <si>
    <t>10 Dizaines</t>
  </si>
  <si>
    <t>100 Centaines</t>
  </si>
  <si>
    <t>1,000 Milliers</t>
  </si>
  <si>
    <t>10,000,000 Dizaines de Millions (crores)</t>
  </si>
  <si>
    <t>100,000 Centaines de Milliers (Lakhs)</t>
  </si>
  <si>
    <t>10,000 Dizaines de Milliers</t>
  </si>
  <si>
    <t>1,000,000,000 Milliards</t>
  </si>
  <si>
    <t>100,000,000 Mille lakhs ou 100 millions ou 10 crores</t>
  </si>
  <si>
    <t>Caisse Unique</t>
  </si>
  <si>
    <t>Caisse Double</t>
  </si>
  <si>
    <t>Caisse Hybride</t>
  </si>
  <si>
    <t>Plafonnement des prix</t>
  </si>
  <si>
    <t xml:space="preserve">Plafonnement des revenus </t>
  </si>
  <si>
    <t>Taux de rendement</t>
  </si>
  <si>
    <t xml:space="preserve">Recouvrement des coûts </t>
  </si>
  <si>
    <t>Aucune réglementation spécifique</t>
  </si>
  <si>
    <t>Réglementation allégée</t>
  </si>
  <si>
    <t>Réglementation gouvernementale</t>
  </si>
  <si>
    <t>Contrat de gestion</t>
  </si>
  <si>
    <t>Bail commercial / Concession</t>
  </si>
  <si>
    <t>Participation minoritaire d'une société privée</t>
  </si>
  <si>
    <t>Propriété et le contrôle du secteur privé</t>
  </si>
  <si>
    <t>Fonctionnement des éléments des activités d'un aéroport</t>
  </si>
  <si>
    <t>INSTRUCCIONES:</t>
  </si>
  <si>
    <t>Las siguientes convenciones deben utilizarse para reportar los valores en este cuestionario:</t>
  </si>
  <si>
    <t>Por favor reporte los valores reales (no valores abreviados);</t>
  </si>
  <si>
    <t>Cuando el valor real es cero, incluya el valor "0" en la celda correspondiente;</t>
  </si>
  <si>
    <t>Persona de contacto</t>
  </si>
  <si>
    <t>Número de teléfono</t>
  </si>
  <si>
    <t>Dirección de E-mail</t>
  </si>
  <si>
    <t>Pasajeros:</t>
  </si>
  <si>
    <t>Carga (toneladas):</t>
  </si>
  <si>
    <t>Movimientos:</t>
  </si>
  <si>
    <t>WLU es igual a 1 pasajero o 100 kg de carga</t>
  </si>
  <si>
    <t>Las cifras financieras presentadas:</t>
  </si>
  <si>
    <t>Moneda de Referencia (seleccione):</t>
  </si>
  <si>
    <t>Pistas (pistas de aterrizaje pavimentadas)</t>
  </si>
  <si>
    <t>Terminales de pasajeros</t>
  </si>
  <si>
    <t>Número de estacionamientos remotos (B737-800 o equivalente)</t>
  </si>
  <si>
    <t>Terminales de carga</t>
  </si>
  <si>
    <t>Número de mostradores de facturación</t>
  </si>
  <si>
    <t xml:space="preserve">  de las cuales:</t>
  </si>
  <si>
    <t xml:space="preserve">   de las cuales:</t>
  </si>
  <si>
    <t>para atraer a nuevos servicios aéreos o desarrollar los ya existentes?</t>
  </si>
  <si>
    <t>Tarifas de aterrizaje</t>
  </si>
  <si>
    <t>Tarifas de navegación (Navaid)</t>
  </si>
  <si>
    <t>Tarifas de pasajeros en tránsito/transfer</t>
  </si>
  <si>
    <t>Tarifas de seguridad</t>
  </si>
  <si>
    <t>Tarifas de carga aérea</t>
  </si>
  <si>
    <t>Alimentos y bebidas, bares y restaurantes (Food &amp; Beverage)</t>
  </si>
  <si>
    <t>Publicidad</t>
  </si>
  <si>
    <t>Ingreso por intereses</t>
  </si>
  <si>
    <t>Subsidios / Donaciones</t>
  </si>
  <si>
    <t>Ventas de activos</t>
  </si>
  <si>
    <t>Comentarios (por favor, escriba en el cuadro a continuación):</t>
  </si>
  <si>
    <t>Comunicaciones, electricidad, suministro de agua, saneamiento/basuras, etc.</t>
  </si>
  <si>
    <t>Seguros, reclamos, liquidaciones</t>
  </si>
  <si>
    <t>Leasing, alquileres, pagos de concesiones</t>
  </si>
  <si>
    <t>Ingresos Aeroportuarios Totales</t>
  </si>
  <si>
    <t>Ingresos Aeronáuticos (Operativos)</t>
  </si>
  <si>
    <t>Ingresos No-Aeronáuticos (Operativos)</t>
  </si>
  <si>
    <t>Ingresos No-Operativos</t>
  </si>
  <si>
    <t>Gastos Operativos Totales</t>
  </si>
  <si>
    <t>(Ingresos Totales menos Gastos Operativos)</t>
  </si>
  <si>
    <t>Costes de Capital</t>
  </si>
  <si>
    <t>Depreciación y/o amortización de la propiedad, planta y equipo</t>
  </si>
  <si>
    <t>Impuestos y Similares</t>
  </si>
  <si>
    <t>(EBITDA menos los costes de capital menos los impuestos y otros pagos)</t>
  </si>
  <si>
    <t>Activos Totales</t>
  </si>
  <si>
    <t>Activo Corriente</t>
  </si>
  <si>
    <t xml:space="preserve">Efectivo y Equivalente de Efectivo </t>
  </si>
  <si>
    <t>Otros</t>
  </si>
  <si>
    <t>Activo No Corriente</t>
  </si>
  <si>
    <t>Total Pasivo</t>
  </si>
  <si>
    <t>Pasivo no corriente</t>
  </si>
  <si>
    <t>Pasivo corriente</t>
  </si>
  <si>
    <t>Deuda pendiente</t>
  </si>
  <si>
    <t xml:space="preserve">¿Cuál es la calificación crediticia de los instrumentos financieros </t>
  </si>
  <si>
    <t>emitidos por la empresa aeroportuaria?</t>
  </si>
  <si>
    <t xml:space="preserve">Impuestos a los pasajeros </t>
  </si>
  <si>
    <t>Impuestos a las aerolíneas</t>
  </si>
  <si>
    <t>Gastos de construcción</t>
  </si>
  <si>
    <t>Unidad de medida</t>
  </si>
  <si>
    <t>(seleccione)</t>
  </si>
  <si>
    <t>Bomberos y rescate</t>
  </si>
  <si>
    <t>Servicios de limpieza</t>
  </si>
  <si>
    <t>Servicios de mantenimiento</t>
  </si>
  <si>
    <t>Servicios de control de tráfico aéreo (ATC)</t>
  </si>
  <si>
    <t>Servicios comerciales y restauración (F&amp;B)</t>
  </si>
  <si>
    <t xml:space="preserve">Operaciones de pistas, calles de rodaje, delantal </t>
  </si>
  <si>
    <t>Número total de personas que trabajan en el aeropuerto</t>
  </si>
  <si>
    <t>Número de personal</t>
  </si>
  <si>
    <t xml:space="preserve">Tarifas de puentes de abordaje (pasarela aérea) </t>
  </si>
  <si>
    <t xml:space="preserve">Parte 5 - Empleo y Operaciones </t>
  </si>
  <si>
    <t>Área Total del Aeropuerto</t>
  </si>
  <si>
    <t>Área total de las terminales de pasajeros</t>
  </si>
  <si>
    <t>Área total de las terminales de carga</t>
  </si>
  <si>
    <t xml:space="preserve">Área dedicada a las actividades comerciales </t>
  </si>
  <si>
    <t xml:space="preserve">(dentro y fuera de los edificios terminales) </t>
  </si>
  <si>
    <t>Zona de restauración (F&amp;B)</t>
  </si>
  <si>
    <t>Área de venta al por menor</t>
  </si>
  <si>
    <t>Área de tiendas libres de impuestos</t>
  </si>
  <si>
    <t>En otras palabras:</t>
  </si>
  <si>
    <t>100 Cientos</t>
  </si>
  <si>
    <t>10 Decenas</t>
  </si>
  <si>
    <t>1 Unidades</t>
  </si>
  <si>
    <t>Caja única</t>
  </si>
  <si>
    <t>Doble caja</t>
  </si>
  <si>
    <t>Caja hibrida</t>
  </si>
  <si>
    <t>Tasa de rendimiento/retorno</t>
  </si>
  <si>
    <t>Recuperación de costos</t>
  </si>
  <si>
    <t>No hay regulación especifica</t>
  </si>
  <si>
    <t>Aprobación gubernamental</t>
  </si>
  <si>
    <t>Pies Cuadrados</t>
  </si>
  <si>
    <t>Metros Cuadrados</t>
  </si>
  <si>
    <t>Hectáreas</t>
  </si>
  <si>
    <t>Millas Cuadradas</t>
  </si>
  <si>
    <t>Contrato de gestión</t>
  </si>
  <si>
    <t>Transferencia de propiedad minoritaria</t>
  </si>
  <si>
    <t>Propiedad y el control privado</t>
  </si>
  <si>
    <t>Grado medio superior</t>
  </si>
  <si>
    <t>Bajo grado medio</t>
  </si>
  <si>
    <t>Sin grado de inversión</t>
  </si>
  <si>
    <t>Extremadamente especulativo</t>
  </si>
  <si>
    <t>En su defecto</t>
  </si>
  <si>
    <t>Alto grado</t>
  </si>
  <si>
    <t>Especulativo</t>
  </si>
  <si>
    <t>Altamente especulativa</t>
  </si>
  <si>
    <t>Riesgos considerables</t>
  </si>
  <si>
    <t>Primer grado</t>
  </si>
  <si>
    <t>Subsidies / Grants</t>
  </si>
  <si>
    <t>Contact gates with air bridge (jet bridge)</t>
  </si>
  <si>
    <t>2.5 Financial Year (please select):</t>
  </si>
  <si>
    <t>2.6 Financial figures submitted in:</t>
  </si>
  <si>
    <t>2.7 Reporting Currency (please select):</t>
  </si>
  <si>
    <t>4.1 Pricing regulation</t>
  </si>
  <si>
    <t>4.4 Private participation</t>
  </si>
  <si>
    <t>4.6 Incentive scheme</t>
  </si>
  <si>
    <t>(Current)</t>
  </si>
  <si>
    <t>Oui</t>
  </si>
  <si>
    <t>Non</t>
  </si>
  <si>
    <t>Nombre del aeropuerto (Por favor llene un formulario/cuestionario por CADA aeropuerto)</t>
  </si>
  <si>
    <t>Lado aire</t>
  </si>
  <si>
    <t>Lado tierra</t>
  </si>
  <si>
    <t>Regulación ligera</t>
  </si>
  <si>
    <t>Redevances Aéronautiques - Résultat d'Exploitation</t>
  </si>
  <si>
    <t>Zone aérienne (ex: côté piste)</t>
  </si>
  <si>
    <t>Zone terrestre (ex: côté ville)</t>
  </si>
  <si>
    <t xml:space="preserve">Zone aérienne </t>
  </si>
  <si>
    <t>Fixed assets (book value)</t>
  </si>
  <si>
    <t>Interest expenses</t>
  </si>
  <si>
    <t xml:space="preserve">Charges d'intérêts </t>
  </si>
  <si>
    <t xml:space="preserve">Gastos por intereses </t>
  </si>
  <si>
    <t>Aircraft Related Charges</t>
  </si>
  <si>
    <t>Noise and environmental charges</t>
  </si>
  <si>
    <t>Passenger Related Charges</t>
  </si>
  <si>
    <t>Other Operating Aeronautical Revenue</t>
  </si>
  <si>
    <t>Food and beverage</t>
  </si>
  <si>
    <r>
      <t xml:space="preserve">Total Airport Revenue </t>
    </r>
    <r>
      <rPr>
        <b/>
        <i/>
        <sz val="9"/>
        <color rgb="FF7030A0"/>
        <rFont val="Arial"/>
        <family val="2"/>
      </rPr>
      <t>(Sum 6.1, 6.2, 6.3, 6.4)</t>
    </r>
  </si>
  <si>
    <t>6.2.1</t>
  </si>
  <si>
    <t>6.2.2</t>
  </si>
  <si>
    <t>6.3.1</t>
  </si>
  <si>
    <t>6.3.2</t>
  </si>
  <si>
    <t>6.4.1</t>
  </si>
  <si>
    <t>6.4.2</t>
  </si>
  <si>
    <t>Other Non-Operating Income</t>
  </si>
  <si>
    <t>6.4.3</t>
  </si>
  <si>
    <t>6.4.4</t>
  </si>
  <si>
    <t>Ground Handling Income</t>
  </si>
  <si>
    <t>8.1.4</t>
  </si>
  <si>
    <t>Aviation catering services</t>
  </si>
  <si>
    <t>6.2.3</t>
  </si>
  <si>
    <t>6.3.1.1</t>
  </si>
  <si>
    <t>Main airport activities</t>
  </si>
  <si>
    <t xml:space="preserve">Other capital costs </t>
  </si>
  <si>
    <t>Other items</t>
  </si>
  <si>
    <t>Titre (Comptable, Directeur Financier, etc.)</t>
  </si>
  <si>
    <t>Less Accumulated depreciation on fixed assets (9.1.2.1) (negative number)</t>
  </si>
  <si>
    <r>
      <t xml:space="preserve">Ground Handling Revenue </t>
    </r>
    <r>
      <rPr>
        <b/>
        <i/>
        <sz val="8"/>
        <color indexed="18"/>
        <rFont val="Arial"/>
        <family val="2"/>
      </rPr>
      <t>(sum 6.2.1, 6.2.2, 6.2.3)</t>
    </r>
  </si>
  <si>
    <r>
      <t xml:space="preserve">Non-Operating Income </t>
    </r>
    <r>
      <rPr>
        <b/>
        <i/>
        <sz val="8"/>
        <color indexed="18"/>
        <rFont val="Arial"/>
        <family val="2"/>
      </rPr>
      <t>(sum 6.4.1, 6.4.2, 6.4.3, 6.4.4)</t>
    </r>
  </si>
  <si>
    <r>
      <t xml:space="preserve">Net Profit / Loss  </t>
    </r>
    <r>
      <rPr>
        <b/>
        <i/>
        <u/>
        <sz val="8"/>
        <color rgb="FF7030A0"/>
        <rFont val="Arial"/>
        <family val="2"/>
      </rPr>
      <t>8.3 minus 8.4 minus 8.5</t>
    </r>
  </si>
  <si>
    <t>(i.e. employed by other companies and airport operator)</t>
  </si>
  <si>
    <t>7.2.1</t>
  </si>
  <si>
    <r>
      <t xml:space="preserve">Capital Costs </t>
    </r>
    <r>
      <rPr>
        <b/>
        <i/>
        <sz val="8"/>
        <color rgb="FF7030A0"/>
        <rFont val="Arial"/>
        <family val="2"/>
      </rPr>
      <t>(sum 7.2.1, 7.2.2, 7.2.3)</t>
    </r>
  </si>
  <si>
    <t>7.2.2</t>
  </si>
  <si>
    <t>7.2.3</t>
  </si>
  <si>
    <t>Depreciation/amortization of property, plant &amp; equipment</t>
  </si>
  <si>
    <r>
      <t xml:space="preserve">Operating Surplus/Deficit (EBITDA)  </t>
    </r>
    <r>
      <rPr>
        <b/>
        <u/>
        <sz val="8"/>
        <color rgb="FF7030A0"/>
        <rFont val="Arial"/>
        <family val="2"/>
      </rPr>
      <t>8.1 minus 8.2</t>
    </r>
  </si>
  <si>
    <t>Capital Costs</t>
  </si>
  <si>
    <t>From:</t>
  </si>
  <si>
    <t>To:</t>
  </si>
  <si>
    <t>6.3.1.2</t>
  </si>
  <si>
    <t>Fuel and oil</t>
  </si>
  <si>
    <t>Car parking</t>
  </si>
  <si>
    <t>Rental car</t>
  </si>
  <si>
    <t>6.3.1.1.1</t>
  </si>
  <si>
    <t>6.3.1.3</t>
  </si>
  <si>
    <t>6.3.1.4</t>
  </si>
  <si>
    <t>6.3.1.5</t>
  </si>
  <si>
    <t>6.3.1.6</t>
  </si>
  <si>
    <t>actual</t>
  </si>
  <si>
    <t>planned</t>
  </si>
  <si>
    <t>Aircraft movement areas</t>
  </si>
  <si>
    <t>Other capital expenditure on movement areas</t>
  </si>
  <si>
    <t>Terminal buildings (owned by airport)</t>
  </si>
  <si>
    <t>Other capital expenditure on terminal buildings</t>
  </si>
  <si>
    <t>Equipment and vehicles</t>
  </si>
  <si>
    <t>Other facilities</t>
  </si>
  <si>
    <t>9.2.2</t>
  </si>
  <si>
    <t>9.2.2.1</t>
  </si>
  <si>
    <t>Long term debt</t>
  </si>
  <si>
    <t>6.3.1.7</t>
  </si>
  <si>
    <t>6.3.1.8</t>
  </si>
  <si>
    <t>*If the planned expenditures are not available, please provide estimates by year</t>
  </si>
  <si>
    <t>Approved CAPEX (Total Life of Project)</t>
  </si>
  <si>
    <t>6.3.2.1</t>
  </si>
  <si>
    <t>6.3.2.2</t>
  </si>
  <si>
    <t>6.3.2.3</t>
  </si>
  <si>
    <t>6.3.2.4</t>
  </si>
  <si>
    <t>Other revenue from activities undertaken by airport</t>
  </si>
  <si>
    <t>9.2.2.2</t>
  </si>
  <si>
    <t>Other concession revenue</t>
  </si>
  <si>
    <r>
      <t xml:space="preserve">Operating Non-Aeronautical Revenue </t>
    </r>
    <r>
      <rPr>
        <b/>
        <i/>
        <sz val="8"/>
        <color indexed="18"/>
        <rFont val="Arial"/>
        <family val="2"/>
      </rPr>
      <t>(sum 6.3.1 to 6.3.3)</t>
    </r>
  </si>
  <si>
    <t>Security services</t>
  </si>
  <si>
    <t xml:space="preserve">  </t>
  </si>
  <si>
    <t>3.1 Unit Measurements</t>
  </si>
  <si>
    <t>4.2. Economic oversight</t>
  </si>
  <si>
    <t>4.3 Ownership structure</t>
  </si>
  <si>
    <t>10.2 Moody's</t>
  </si>
  <si>
    <t>10.2 S&amp;P</t>
  </si>
  <si>
    <t>10.2 Fitch</t>
  </si>
  <si>
    <t>10.2 In words:</t>
  </si>
  <si>
    <t>13.1 Years</t>
  </si>
  <si>
    <t>Unit of measurement</t>
  </si>
  <si>
    <t>Title (Accountant, CFO, Finance Director, etc.)</t>
  </si>
  <si>
    <t>REGION</t>
  </si>
  <si>
    <t>AIRPORT SIZE</t>
  </si>
  <si>
    <t>TILL</t>
  </si>
  <si>
    <t>ADVANCED/EMERGING</t>
  </si>
  <si>
    <t>CODE</t>
  </si>
  <si>
    <t>COUNT</t>
  </si>
  <si>
    <t>EURO AREA</t>
  </si>
  <si>
    <t>OWNERSHIP</t>
  </si>
  <si>
    <t>G7 / ASEAN-5 / BRICS</t>
  </si>
  <si>
    <t>FRONTIER MARKETS</t>
  </si>
  <si>
    <t>EMERGING AVIATION MARKETS</t>
  </si>
  <si>
    <t>extra 1</t>
  </si>
  <si>
    <t>extra 2</t>
  </si>
  <si>
    <t>extra 3</t>
  </si>
  <si>
    <t>extra 4</t>
  </si>
  <si>
    <t>extra 5</t>
  </si>
  <si>
    <t>AIRPORT NAME</t>
  </si>
  <si>
    <t>Financial Year</t>
  </si>
  <si>
    <t>Monetary Unit</t>
  </si>
  <si>
    <t>Exchange Rate</t>
  </si>
  <si>
    <t>OPERATOR</t>
  </si>
  <si>
    <t xml:space="preserve">Runways </t>
  </si>
  <si>
    <t>Contact gates with air bridge</t>
  </si>
  <si>
    <t>Remote stands</t>
  </si>
  <si>
    <t xml:space="preserve">Individual car parking spaces </t>
  </si>
  <si>
    <t>Retail stores / shops / boutiques</t>
  </si>
  <si>
    <t>Duty-Free shops</t>
  </si>
  <si>
    <t xml:space="preserve">Pricing regulation </t>
  </si>
  <si>
    <t>Economic oversight</t>
  </si>
  <si>
    <t>Ownership structure</t>
  </si>
  <si>
    <t>Private participation</t>
  </si>
  <si>
    <t>WACC</t>
  </si>
  <si>
    <t>Incentive scheme</t>
  </si>
  <si>
    <t>Total Airport Revenue (Sum 6.1, 6.2, 6.3, 6.4)</t>
  </si>
  <si>
    <t>Operating Aeronautical Revenue (sum 6.1.1, 6.1.2, 6.1.3, 6.1.4)</t>
  </si>
  <si>
    <t>Other aircraft related charges (e.g. de-icing, etc.)</t>
  </si>
  <si>
    <t>Passenger charges (AIF and PFC included)</t>
  </si>
  <si>
    <t>Other passenger related charges (e.g. PRM)</t>
  </si>
  <si>
    <t>Ground Handling Revenue (sum 6.2.1, 6.2.2, 6.2.3)</t>
  </si>
  <si>
    <t>Ground Handling Concession Revenue (paid by ground handling companies)</t>
  </si>
  <si>
    <t>Ground Handling Charges (paid by airlines to airports)</t>
  </si>
  <si>
    <t>Other Ground Handling Revenue (e.g. infrastructure related; CUTE; etc.)</t>
  </si>
  <si>
    <t>Operating Non-Aeronautical Revenue (sum 6.3.1 to 6.3.3)</t>
  </si>
  <si>
    <t>Revenue from Concessions (excluding 6.2.1 ground handling concession)</t>
  </si>
  <si>
    <t>Retail (includes 6.3.1.1.1 Duty Free)</t>
  </si>
  <si>
    <t>of which:  Duty Free concessions</t>
  </si>
  <si>
    <t>Revenue from Airport Owned Activities (excluding 6.2.2 &amp; 6.2.3)</t>
  </si>
  <si>
    <t>Car parking - airport owned (excluding 6.3.1.3)</t>
  </si>
  <si>
    <t>Property and real estate income or rent (excluding 6.1.1.6)</t>
  </si>
  <si>
    <t>Utility recharges (e.g. water, electricity, etc.)</t>
  </si>
  <si>
    <t>Other Operating Non-Aeronautical Revenues (excluding 6.3.1.8 and 6.3.2.4)</t>
  </si>
  <si>
    <t>Non-Operating Income (sum 6.4.1, 6.4.2, 6.4.3, 6.4.4)</t>
  </si>
  <si>
    <t>Total Operating Expenses (sum 7.1.1 - 7.1.9)</t>
  </si>
  <si>
    <t>Personnel expenses (salaries and benefits)</t>
  </si>
  <si>
    <t>Contracted services (cost of services paid to third parties)</t>
  </si>
  <si>
    <t>Materials, equipment, supplies (excluding maintenance/contracted serv.)</t>
  </si>
  <si>
    <t>Maintenance (excluding contracted services)</t>
  </si>
  <si>
    <t>General and administrative expenses (excluding personnel)</t>
  </si>
  <si>
    <t>Capital Costs (sum 7.2.1, 7.2.2, 7.2.3)</t>
  </si>
  <si>
    <t>Operating Surplus/Deficit (EBITDA)  8.1 minus 8.2</t>
  </si>
  <si>
    <t>Net Profit / Loss  8.3 minus 8.4 minus 8.5</t>
  </si>
  <si>
    <t>Net Assets   (9.1 - 9.2)</t>
  </si>
  <si>
    <t>FROM</t>
  </si>
  <si>
    <t>TO</t>
  </si>
  <si>
    <t>UoM</t>
  </si>
  <si>
    <t>5 (IN)</t>
  </si>
  <si>
    <t>5 (OUT)</t>
  </si>
  <si>
    <t>OVERSIGHT</t>
  </si>
  <si>
    <t>Total number of people working at the airport site</t>
  </si>
  <si>
    <t>Period for allocated expenditure (from YYYY to YYYY)</t>
  </si>
  <si>
    <t>Comments</t>
  </si>
  <si>
    <t>Si les valeurs réelles ne sont pas disponibles, prière d'indiquer des valeurs estimées en italique;</t>
  </si>
  <si>
    <t>Trafic total pour l'année:</t>
  </si>
  <si>
    <t>Work Load Unit (WLU) est une unité qui correspond à un passager ou 100 kg de fret</t>
  </si>
  <si>
    <t>Places de stationnement de voitures individuelles*</t>
  </si>
  <si>
    <t>Magasins de détails / boutiques / autres commerces au détail**</t>
  </si>
  <si>
    <t>Sélectionner:</t>
  </si>
  <si>
    <t>Les principales activités aéroportuaires</t>
  </si>
  <si>
    <t>Services de sécurité</t>
  </si>
  <si>
    <t>Redevances d'utilisation des passerelles d'embarquement</t>
  </si>
  <si>
    <t>Location de terminal par compagnies aériennes</t>
  </si>
  <si>
    <t>Redevances liées aux passagers</t>
  </si>
  <si>
    <t>Redevances de services passagers (AIF, PFC et similaires inclus)</t>
  </si>
  <si>
    <t>Redevance passagers en correspondance</t>
  </si>
  <si>
    <t>Redevance de fret</t>
  </si>
  <si>
    <t>Autre revenu aéronautique d'exploitation</t>
  </si>
  <si>
    <t>Services de manutention au sol</t>
  </si>
  <si>
    <t>Concessions de carburant et huile</t>
  </si>
  <si>
    <t>Autres concessions</t>
  </si>
  <si>
    <t>Autres redevances des activités gérés par l'aéroport</t>
  </si>
  <si>
    <t>Autres Revenus Hors Exploitation</t>
  </si>
  <si>
    <t>Frais de personnel (salaires et avantages sociaux)</t>
  </si>
  <si>
    <t>Services contractuels (coût des services payés à des tiers)</t>
  </si>
  <si>
    <t>Matériels, équipements, fournitures (hors entretien/services contractuels)</t>
  </si>
  <si>
    <t>Frais généraux et dépenses administratives (hors personnel)</t>
  </si>
  <si>
    <t xml:space="preserve">Revenu Total </t>
  </si>
  <si>
    <t>Redevances de Manutention au Sol</t>
  </si>
  <si>
    <t>Redevances Non-Aéronautiques</t>
  </si>
  <si>
    <r>
      <t xml:space="preserve">L'excédent brut d'exploitation (EBE) (EBITDA)  </t>
    </r>
    <r>
      <rPr>
        <b/>
        <u/>
        <sz val="8"/>
        <color rgb="FF7030A0"/>
        <rFont val="Arial"/>
        <family val="2"/>
      </rPr>
      <t>8.1 minus 8.2</t>
    </r>
  </si>
  <si>
    <t>Coût d'Immobilisation du Capital</t>
  </si>
  <si>
    <r>
      <t xml:space="preserve">Bénéfice/Déficit Net   </t>
    </r>
    <r>
      <rPr>
        <b/>
        <i/>
        <u/>
        <sz val="8"/>
        <color rgb="FF7030A0"/>
        <rFont val="Arial"/>
        <family val="2"/>
      </rPr>
      <t>8.3 minus 8.4 minus 8.5</t>
    </r>
  </si>
  <si>
    <t>(EBE moins Coût d'Immobilisation moins Taxes et Autres Frais)</t>
  </si>
  <si>
    <t xml:space="preserve">Dettes à long terme </t>
  </si>
  <si>
    <t>Quelle est la cote de crédit des instruments financiers émis par la société</t>
  </si>
  <si>
    <t>En d'autres termes:</t>
  </si>
  <si>
    <t>Aire de mouvement</t>
  </si>
  <si>
    <t>Période de dépenses (de AAAA jusqu'en AAAA)</t>
  </si>
  <si>
    <t>De:</t>
  </si>
  <si>
    <t>À:</t>
  </si>
  <si>
    <t>actuel</t>
  </si>
  <si>
    <t>prévu</t>
  </si>
  <si>
    <t>Acquisition d'immobilisations corporelles</t>
  </si>
  <si>
    <t>Autres investissements dans l'aire de mouvement</t>
  </si>
  <si>
    <t>Aérogares (propriété de l'aéroport)</t>
  </si>
  <si>
    <t>Équipements et véhicules</t>
  </si>
  <si>
    <t>Autres aménagements</t>
  </si>
  <si>
    <t>*Si les dépenses prévues ne sont pas disponibles, s'il vous plaît fournir des estimations par année</t>
  </si>
  <si>
    <t>Commentaires (s'il vous plaît taper dans la case ci-dessous):</t>
  </si>
  <si>
    <t>Première qualité</t>
  </si>
  <si>
    <t>Haute qualité</t>
  </si>
  <si>
    <t>Qualité moyenne supérieure</t>
  </si>
  <si>
    <t>Qualité moyenne inférieure</t>
  </si>
  <si>
    <t>Spéculatif</t>
  </si>
  <si>
    <t>Très spéculatif</t>
  </si>
  <si>
    <t>Risque élevé</t>
  </si>
  <si>
    <t>Ultra spéculatif</t>
  </si>
  <si>
    <t>En défaut</t>
  </si>
  <si>
    <t>Cuando los valores reales no estén disponibles, indique los valores estimados en cursiva;</t>
  </si>
  <si>
    <t>Título (Contable, Director Financiero, etc.)</t>
  </si>
  <si>
    <t xml:space="preserve">Tipo de cambio sugerido:            1 USD = </t>
  </si>
  <si>
    <t>Por favor, especifique el número de:</t>
  </si>
  <si>
    <t>Número de puertas de contacto con pasarela aérea (air bridge)</t>
  </si>
  <si>
    <t>Número de plazas de estacionamiento de vehículos*</t>
  </si>
  <si>
    <t>Tiendas (venta al por menor)**</t>
  </si>
  <si>
    <t>Restaurantes / cafeterías y demás establecimientos de F&amp;B</t>
  </si>
  <si>
    <t xml:space="preserve">Servicios de seguridad </t>
  </si>
  <si>
    <t>Otros ingresos no-operativos</t>
  </si>
  <si>
    <t>Alquileres de terminal (pagados por las compañías aéreas)</t>
  </si>
  <si>
    <t>Otros ingresos aeronáuticos operativos</t>
  </si>
  <si>
    <t xml:space="preserve">Deudas a largo plazo </t>
  </si>
  <si>
    <t>Periodo de gastos asignados (desde AAAA hasta AAAA)</t>
  </si>
  <si>
    <t>Desde:</t>
  </si>
  <si>
    <t>A:</t>
  </si>
  <si>
    <t xml:space="preserve">  de los cuales:</t>
  </si>
  <si>
    <t>Adquisición de propiedades, planta y equipo</t>
  </si>
  <si>
    <t>Otros gastos de capital en áreas de movimiento</t>
  </si>
  <si>
    <t>Los edificios terminales (propiedad de aeropuerto)</t>
  </si>
  <si>
    <t>Otros gastos de capital en edificios terminales</t>
  </si>
  <si>
    <t>Otras instalaciones</t>
  </si>
  <si>
    <t>* Si los gastos previstos no están disponibles, por favor proporcione estimaciones por año</t>
  </si>
  <si>
    <t>previstos</t>
  </si>
  <si>
    <t xml:space="preserve">   de los cuales:</t>
  </si>
  <si>
    <t>1,000 Miles</t>
  </si>
  <si>
    <t>10,000 Decenas de miles</t>
  </si>
  <si>
    <t xml:space="preserve">100,000 Cientos de miles </t>
  </si>
  <si>
    <t>1,000,000 Millones</t>
  </si>
  <si>
    <t>10,000,000 Decenas de Millones (Crores)</t>
  </si>
  <si>
    <t>Sí</t>
  </si>
  <si>
    <t>Yardas Cuadradas</t>
  </si>
  <si>
    <t>Kilómetros Cuadrados</t>
  </si>
  <si>
    <t>Contrato de arrendamiento / concesión</t>
  </si>
  <si>
    <t>Precio máximo</t>
  </si>
  <si>
    <t>Ingresos máximos</t>
  </si>
  <si>
    <t>Ingresos Relacionados con Aeronaves</t>
  </si>
  <si>
    <t>Ingresos Relacionados con Pasajeros</t>
  </si>
  <si>
    <t xml:space="preserve"> liste cada aeropuerto separados con "/"  (ej. XXX/YYY/ZZZ)</t>
  </si>
  <si>
    <t>Otros Ingresos de Explotación No-Aeronáuticos (excluyendo 6.3.1.8 y 6.3.2.4)</t>
  </si>
  <si>
    <t>Redevances liées aux aéronefs</t>
  </si>
  <si>
    <t>Autres investissements dans les aérogares</t>
  </si>
  <si>
    <t>6.1.5</t>
  </si>
  <si>
    <t>3.2.11</t>
  </si>
  <si>
    <t>3.2.12</t>
  </si>
  <si>
    <t>Toilet units for men</t>
  </si>
  <si>
    <t>Flight information displays (e.g. screens)</t>
  </si>
  <si>
    <t>Baggage trolleys</t>
  </si>
  <si>
    <t xml:space="preserve">Écrans d'information sur les vols </t>
  </si>
  <si>
    <t>Chariots à bagages</t>
  </si>
  <si>
    <t>Pantallas de información de vuelos</t>
  </si>
  <si>
    <t>Urinals</t>
  </si>
  <si>
    <t>Toilet units for women - cabins (WC)</t>
  </si>
  <si>
    <t>Cabins (WC)</t>
  </si>
  <si>
    <t>Please tick the Insourced box OR the Outsourced box for each employment activity and record the corresponding number of employees (if available) as headcounts. Insourced refers to activities where personnel are primarily employed by the airport operator directly. Outsourced refers to activities or personnel that are primarily contracted to a third party. If the actual employee data are not available for outsourced activities, please provide estimates.</t>
  </si>
  <si>
    <t>Airport management</t>
  </si>
  <si>
    <t>Gestion de l'aéroport</t>
  </si>
  <si>
    <t xml:space="preserve">Information and Communications Technology (ICT) </t>
  </si>
  <si>
    <t>Technologies de l'information et de la communication (TIC)</t>
  </si>
  <si>
    <t>Tecnologías de la información y la comunicación (TIC)</t>
  </si>
  <si>
    <r>
      <t xml:space="preserve">5 </t>
    </r>
    <r>
      <rPr>
        <b/>
        <sz val="12"/>
        <color theme="1"/>
        <rFont val="Calibri"/>
        <family val="2"/>
        <scheme val="minor"/>
      </rPr>
      <t>(in)</t>
    </r>
  </si>
  <si>
    <r>
      <t xml:space="preserve">5 </t>
    </r>
    <r>
      <rPr>
        <b/>
        <sz val="12"/>
        <color theme="1"/>
        <rFont val="Calibri"/>
        <family val="2"/>
        <scheme val="minor"/>
      </rPr>
      <t>(out)</t>
    </r>
  </si>
  <si>
    <r>
      <t xml:space="preserve">5 </t>
    </r>
    <r>
      <rPr>
        <b/>
        <sz val="12"/>
        <color theme="1"/>
        <rFont val="Calibri"/>
        <family val="2"/>
        <scheme val="minor"/>
      </rPr>
      <t>(tot)</t>
    </r>
  </si>
  <si>
    <t>Headcounts</t>
  </si>
  <si>
    <t>Outsourced</t>
  </si>
  <si>
    <t>Ground handling services</t>
  </si>
  <si>
    <t>Effectifs</t>
  </si>
  <si>
    <t>Total = Insourced + Outsourced</t>
  </si>
  <si>
    <t>Externalisé</t>
  </si>
  <si>
    <t>Internalisé</t>
  </si>
  <si>
    <t>Total = Internalisé + Externalisé</t>
  </si>
  <si>
    <t>Interno</t>
  </si>
  <si>
    <t>Subcontratado</t>
  </si>
  <si>
    <t>9.2.1.1</t>
  </si>
  <si>
    <t>Short term debt (less than one year)</t>
  </si>
  <si>
    <t>9.2.1.2</t>
  </si>
  <si>
    <t>Dette à court terme (moins d'un an)</t>
  </si>
  <si>
    <t>Deuda a corto plazo (menor de un año)</t>
  </si>
  <si>
    <t>Short term debt</t>
  </si>
  <si>
    <t xml:space="preserve">Dette à court terme + dettes à long terme </t>
  </si>
  <si>
    <t>Short term + long term debt</t>
  </si>
  <si>
    <t>Deuda a corto plazo + deuda a largo plazo</t>
  </si>
  <si>
    <t>Total</t>
  </si>
  <si>
    <t>Operator Employees</t>
  </si>
  <si>
    <t>Employees on airport site</t>
  </si>
  <si>
    <t>U.S. Dollar (USD)</t>
  </si>
  <si>
    <t>Afghan Afghani (AFN)</t>
  </si>
  <si>
    <t>Albanian Lek (ALL)</t>
  </si>
  <si>
    <t>Aruban Florin (AWG)</t>
  </si>
  <si>
    <t>Azeri Manat (AZN)</t>
  </si>
  <si>
    <t>Bangladeshi Taka (BDT)</t>
  </si>
  <si>
    <t>Belarusian Rubel (BYR)</t>
  </si>
  <si>
    <t>Bhutanese Ngultrum (BTN)</t>
  </si>
  <si>
    <t>Bolivian Boliviano (BOB)</t>
  </si>
  <si>
    <t>Bosnia And Herzegovina Convertible Mark (BAM)</t>
  </si>
  <si>
    <t>Cabo Verde Escudo (CVE)</t>
  </si>
  <si>
    <t>Cayman Islands Dollar (KYD)</t>
  </si>
  <si>
    <t>Chinese Yuan (CNY)</t>
  </si>
  <si>
    <t>Comorian Franc (KMF)</t>
  </si>
  <si>
    <t>Congolese Franc (CDF)</t>
  </si>
  <si>
    <t>Costa Rican Colon (CRC)</t>
  </si>
  <si>
    <t>Croatian Kuna (HRK)</t>
  </si>
  <si>
    <t>Democratic People'S Republic Of Korean Won (KPW)</t>
  </si>
  <si>
    <t>Djibouti Franc (DJF)</t>
  </si>
  <si>
    <t>East Caribbean Dollar (XCD)</t>
  </si>
  <si>
    <t>Eritrean Nakfa (ERN)</t>
  </si>
  <si>
    <t>Fijian Dollar (FJD)</t>
  </si>
  <si>
    <t>Ghanaian Cedi (GHS)</t>
  </si>
  <si>
    <t>Guatemalan Quetzal (GTQ)</t>
  </si>
  <si>
    <t>Haitian Gourde (HTG)</t>
  </si>
  <si>
    <t>Honduran Lempira (HNL)</t>
  </si>
  <si>
    <t>Hong Kong Dollar (HKD)</t>
  </si>
  <si>
    <t>Hungarian Forint (HUF)</t>
  </si>
  <si>
    <t>Indonesian Rupiah (IDR)</t>
  </si>
  <si>
    <t>Israeli Shekel (ILS)</t>
  </si>
  <si>
    <t>Kazakh Tenge (KZT)</t>
  </si>
  <si>
    <t>Korean Won (KRW)</t>
  </si>
  <si>
    <t>Kyrgyz Som (KGS)</t>
  </si>
  <si>
    <t>Lao Kip (LAK)</t>
  </si>
  <si>
    <t>Lithuanian Litas (LTL)</t>
  </si>
  <si>
    <t>Macedonian Denar (MKD)</t>
  </si>
  <si>
    <t>Malagasy Ariary (MGA)</t>
  </si>
  <si>
    <t>Malaysian Ringgit (MYR)</t>
  </si>
  <si>
    <t>Maldivian Rufiyaa (MVR)</t>
  </si>
  <si>
    <t>Mauritanian Ouguiya (MRO)</t>
  </si>
  <si>
    <t>Mauritian Rupee (MUR)</t>
  </si>
  <si>
    <t>Mongolian Tugrik (MNT)</t>
  </si>
  <si>
    <t>Moroccan Dirham (MAD)</t>
  </si>
  <si>
    <t>Mozambican Metical (MZN)</t>
  </si>
  <si>
    <t>Namibian Dollar (NAD)</t>
  </si>
  <si>
    <t>Netherlands Antillean Guilder (ANG)</t>
  </si>
  <si>
    <t>Nicaraguan Gold Cordoba (XAU)</t>
  </si>
  <si>
    <t>Nigerian Naira (NGN)</t>
  </si>
  <si>
    <t>Panamanian Balboa (PAB)</t>
  </si>
  <si>
    <t>Paraguayan Guarani (PYG)</t>
  </si>
  <si>
    <t>Peruvian New Sol (PEN)</t>
  </si>
  <si>
    <t>Polish Zloty (PLN)</t>
  </si>
  <si>
    <t>Pound Sterling (GBP)</t>
  </si>
  <si>
    <t>Qatari Riyal (QAR)</t>
  </si>
  <si>
    <t>Rial Omani (OMR)</t>
  </si>
  <si>
    <t>Russian Ruble (RUB)</t>
  </si>
  <si>
    <t>Rwandan Franc (RWF)</t>
  </si>
  <si>
    <t>Samoan Tala (WST)</t>
  </si>
  <si>
    <t>São Tomé and Príncipe Dobra (STD)</t>
  </si>
  <si>
    <t>Saudi Arabian Riyal (SAR)</t>
  </si>
  <si>
    <t>Sierra Leonean Leone (SLL)</t>
  </si>
  <si>
    <t>Solomon Islands Dollar (SBD)</t>
  </si>
  <si>
    <t>South African Rand (ZAR)</t>
  </si>
  <si>
    <t>South Sudanese Pound (SDG)</t>
  </si>
  <si>
    <t>Sri Lankan Rupee (LKR)</t>
  </si>
  <si>
    <t>Suriname Dollar (SRD)</t>
  </si>
  <si>
    <t>Taiwan Dollar (TWD)</t>
  </si>
  <si>
    <t>Tajik Somoni (TJS)</t>
  </si>
  <si>
    <t>Tanzanian Shilling (TZS)</t>
  </si>
  <si>
    <t>Tongan Pa'Anga (TOP)</t>
  </si>
  <si>
    <t>Trinidad And Tobago Dollar (TTD)</t>
  </si>
  <si>
    <t>Turkmen Manat (TMT)</t>
  </si>
  <si>
    <t>U.A.E. Dirham (AED)</t>
  </si>
  <si>
    <t>Ugandan Shilling (UGX)</t>
  </si>
  <si>
    <t>Ukrainian Hryvnia (UAH)</t>
  </si>
  <si>
    <t>Uruguayan Peso (UYU)</t>
  </si>
  <si>
    <t>Uzbek Sum (UZS)</t>
  </si>
  <si>
    <t>Venezuelan Bolivar Fuerte (VEF)</t>
  </si>
  <si>
    <t>Vietnamese Dong (VND)</t>
  </si>
  <si>
    <t>Zambian Kwacha (ZMW)</t>
  </si>
  <si>
    <t>Country Name</t>
  </si>
  <si>
    <t>Currency Name</t>
  </si>
  <si>
    <t>Currency Code</t>
  </si>
  <si>
    <t>Currency Full Name</t>
  </si>
  <si>
    <t>2008 [YR2008]</t>
  </si>
  <si>
    <t>2009 [YR2009]</t>
  </si>
  <si>
    <t>2010 [YR2010]</t>
  </si>
  <si>
    <t>2011 [YR2011]</t>
  </si>
  <si>
    <t>2012 [YR2012]</t>
  </si>
  <si>
    <t>2013 [YR2013]</t>
  </si>
  <si>
    <t>Afghanistan</t>
  </si>
  <si>
    <t>Afghan Afghani</t>
  </si>
  <si>
    <t>AFN</t>
  </si>
  <si>
    <t>..</t>
  </si>
  <si>
    <t>Albania</t>
  </si>
  <si>
    <t>Albanian Lek</t>
  </si>
  <si>
    <t>ALL</t>
  </si>
  <si>
    <t>Algeria</t>
  </si>
  <si>
    <t>Algerian Dinar</t>
  </si>
  <si>
    <t>DZD</t>
  </si>
  <si>
    <t>American Samoa</t>
  </si>
  <si>
    <t>U.S. Dollar</t>
  </si>
  <si>
    <t>USD</t>
  </si>
  <si>
    <t>Andorra</t>
  </si>
  <si>
    <t>Euro</t>
  </si>
  <si>
    <t>EUR</t>
  </si>
  <si>
    <t>Angola</t>
  </si>
  <si>
    <t>Angolan Kwanza</t>
  </si>
  <si>
    <t>AOA</t>
  </si>
  <si>
    <t>Antigua and Barbuda</t>
  </si>
  <si>
    <t>East Caribbean Dollar</t>
  </si>
  <si>
    <t>XCD</t>
  </si>
  <si>
    <t>Argentina</t>
  </si>
  <si>
    <t>Argentine Peso</t>
  </si>
  <si>
    <t>ARS</t>
  </si>
  <si>
    <t>Armenia</t>
  </si>
  <si>
    <t>Armenian Dram</t>
  </si>
  <si>
    <t>AMD</t>
  </si>
  <si>
    <t>Aruba</t>
  </si>
  <si>
    <t>Aruban Florin</t>
  </si>
  <si>
    <t>AWG</t>
  </si>
  <si>
    <t>Australia</t>
  </si>
  <si>
    <t>Australian Dollar</t>
  </si>
  <si>
    <t>AUD</t>
  </si>
  <si>
    <t>Austria</t>
  </si>
  <si>
    <t>Azerbaijan</t>
  </si>
  <si>
    <t>New Azeri Manat</t>
  </si>
  <si>
    <t>AZN</t>
  </si>
  <si>
    <t>Bahamas, The</t>
  </si>
  <si>
    <t>Bahamian Dollar</t>
  </si>
  <si>
    <t>BSD</t>
  </si>
  <si>
    <t>Bahrain</t>
  </si>
  <si>
    <t>Bahraini Dinar</t>
  </si>
  <si>
    <t>BHD</t>
  </si>
  <si>
    <t>Bangladesh</t>
  </si>
  <si>
    <t>Bangladeshi Taka</t>
  </si>
  <si>
    <t>BDT</t>
  </si>
  <si>
    <t>Barbados</t>
  </si>
  <si>
    <t>Barbados Dollar</t>
  </si>
  <si>
    <t>BBD</t>
  </si>
  <si>
    <t>Belarus</t>
  </si>
  <si>
    <t>Belarusian Rubel</t>
  </si>
  <si>
    <t>BYR</t>
  </si>
  <si>
    <t>Belgium</t>
  </si>
  <si>
    <t>Belize</t>
  </si>
  <si>
    <t>Belize Dollar</t>
  </si>
  <si>
    <t>BZD</t>
  </si>
  <si>
    <t>Benin</t>
  </si>
  <si>
    <t>CFA Franc</t>
  </si>
  <si>
    <t>XOF</t>
  </si>
  <si>
    <t>Bermuda</t>
  </si>
  <si>
    <t>Bermuda Dollar</t>
  </si>
  <si>
    <t>BMD</t>
  </si>
  <si>
    <t>Bhutan</t>
  </si>
  <si>
    <t>Bhutanese Ngultrum</t>
  </si>
  <si>
    <t>BTN</t>
  </si>
  <si>
    <t>Bolivia</t>
  </si>
  <si>
    <t>Bolivian Boliviano</t>
  </si>
  <si>
    <t>BOB</t>
  </si>
  <si>
    <t>Bosnia and Herzegovina</t>
  </si>
  <si>
    <t>Bosnia And Herzegovina Convertible Mark</t>
  </si>
  <si>
    <t>BAM</t>
  </si>
  <si>
    <t>Botswana</t>
  </si>
  <si>
    <t>Botswana Pula</t>
  </si>
  <si>
    <t>BWP</t>
  </si>
  <si>
    <t>Brazil</t>
  </si>
  <si>
    <t>Brazilian Real</t>
  </si>
  <si>
    <t>BRL</t>
  </si>
  <si>
    <t>Brunei Darussalam</t>
  </si>
  <si>
    <t>Brunei Dollar</t>
  </si>
  <si>
    <t>BND</t>
  </si>
  <si>
    <t>Bulgaria</t>
  </si>
  <si>
    <t>Bulgarian Lev</t>
  </si>
  <si>
    <t>BGN</t>
  </si>
  <si>
    <t>Burkina Faso</t>
  </si>
  <si>
    <t>Burundi</t>
  </si>
  <si>
    <t>Burundi Franc</t>
  </si>
  <si>
    <t>BIF</t>
  </si>
  <si>
    <t>Cabo Verde</t>
  </si>
  <si>
    <t>Cabo Verde Escudo</t>
  </si>
  <si>
    <t>CVE</t>
  </si>
  <si>
    <t>Cambodia</t>
  </si>
  <si>
    <t>Cambodian Riel</t>
  </si>
  <si>
    <t>KHR</t>
  </si>
  <si>
    <t>Cameroon</t>
  </si>
  <si>
    <t>Canada</t>
  </si>
  <si>
    <t>Canadian Dollar</t>
  </si>
  <si>
    <t>CAD</t>
  </si>
  <si>
    <t>Cayman Islands</t>
  </si>
  <si>
    <t>Cayman Islands Dollar</t>
  </si>
  <si>
    <t>KYD</t>
  </si>
  <si>
    <t>Central African Republic</t>
  </si>
  <si>
    <t>Chad</t>
  </si>
  <si>
    <t>Channel Islands</t>
  </si>
  <si>
    <t>Pound Sterling</t>
  </si>
  <si>
    <t>GBP</t>
  </si>
  <si>
    <t>Chile</t>
  </si>
  <si>
    <t>Chilean Peso</t>
  </si>
  <si>
    <t>CLP</t>
  </si>
  <si>
    <t>China</t>
  </si>
  <si>
    <t>Chinese Yuan</t>
  </si>
  <si>
    <t>CNY</t>
  </si>
  <si>
    <t>Colombia</t>
  </si>
  <si>
    <t>Colombian Peso</t>
  </si>
  <si>
    <t>COP</t>
  </si>
  <si>
    <t>Comoros</t>
  </si>
  <si>
    <t>Comorian Franc</t>
  </si>
  <si>
    <t>KMF</t>
  </si>
  <si>
    <t>Congo, Dem. Rep.</t>
  </si>
  <si>
    <t>Congolese Franc</t>
  </si>
  <si>
    <t>CDF</t>
  </si>
  <si>
    <t>Congo, Rep.</t>
  </si>
  <si>
    <t>Costa Rica</t>
  </si>
  <si>
    <t>Costa Rican Colon</t>
  </si>
  <si>
    <t>CRC</t>
  </si>
  <si>
    <t>Cote d'Ivoire</t>
  </si>
  <si>
    <t>Croatia</t>
  </si>
  <si>
    <t>Croatian Kuna</t>
  </si>
  <si>
    <t>HRK</t>
  </si>
  <si>
    <t>Cuba</t>
  </si>
  <si>
    <t>Cuban Peso</t>
  </si>
  <si>
    <t>CUP</t>
  </si>
  <si>
    <t>Curacao</t>
  </si>
  <si>
    <t>Netherlands Antillean Guilder</t>
  </si>
  <si>
    <t>ANG</t>
  </si>
  <si>
    <t>Cyprus</t>
  </si>
  <si>
    <t>Czech Republic</t>
  </si>
  <si>
    <t>Czech Koruna</t>
  </si>
  <si>
    <t>CZK</t>
  </si>
  <si>
    <t>Denmark</t>
  </si>
  <si>
    <t>Danish Krone</t>
  </si>
  <si>
    <t>DKK</t>
  </si>
  <si>
    <t>Djibouti</t>
  </si>
  <si>
    <t>Djibouti Franc</t>
  </si>
  <si>
    <t>DJF</t>
  </si>
  <si>
    <t>Dominica</t>
  </si>
  <si>
    <t>Dominican Republic</t>
  </si>
  <si>
    <t>Dominican Peso</t>
  </si>
  <si>
    <t>DOP</t>
  </si>
  <si>
    <t>Ecuador</t>
  </si>
  <si>
    <t>Egypt, Arab Rep.</t>
  </si>
  <si>
    <t>Egyptian Pound</t>
  </si>
  <si>
    <t>EGP</t>
  </si>
  <si>
    <t>El Salvador</t>
  </si>
  <si>
    <t>Equatorial Guinea</t>
  </si>
  <si>
    <t>Eritrea</t>
  </si>
  <si>
    <t>Eritrean Nakfa</t>
  </si>
  <si>
    <t>ERN</t>
  </si>
  <si>
    <t>Estonia</t>
  </si>
  <si>
    <t>Ethiopia</t>
  </si>
  <si>
    <t>Ethiopian Birr</t>
  </si>
  <si>
    <t>ETB</t>
  </si>
  <si>
    <t>Faeroe Islands</t>
  </si>
  <si>
    <t>Fiji</t>
  </si>
  <si>
    <t>Fijian Dollar</t>
  </si>
  <si>
    <t>FJD</t>
  </si>
  <si>
    <t>Finland</t>
  </si>
  <si>
    <t>France</t>
  </si>
  <si>
    <t>French Polynesia</t>
  </si>
  <si>
    <t>CFP Franc</t>
  </si>
  <si>
    <t>XPF</t>
  </si>
  <si>
    <t>Gabon</t>
  </si>
  <si>
    <t>Gambia, The</t>
  </si>
  <si>
    <t>Gambian Dalasi</t>
  </si>
  <si>
    <t>GMD</t>
  </si>
  <si>
    <t>Georgia</t>
  </si>
  <si>
    <t>Georgian Lari</t>
  </si>
  <si>
    <t>GEL</t>
  </si>
  <si>
    <t>Germany</t>
  </si>
  <si>
    <t>Ghana</t>
  </si>
  <si>
    <t>New Ghanaian Cedi</t>
  </si>
  <si>
    <t>GHS</t>
  </si>
  <si>
    <t>Greece</t>
  </si>
  <si>
    <t>Greenland</t>
  </si>
  <si>
    <t>Grenada</t>
  </si>
  <si>
    <t>Guam</t>
  </si>
  <si>
    <t>Guatemala</t>
  </si>
  <si>
    <t>Guatemalan Quetzal</t>
  </si>
  <si>
    <t>GTQ</t>
  </si>
  <si>
    <t>Guinea</t>
  </si>
  <si>
    <t>Guinean Franc</t>
  </si>
  <si>
    <t>GNF</t>
  </si>
  <si>
    <t>Guinea-Bissau</t>
  </si>
  <si>
    <t>Guyana</t>
  </si>
  <si>
    <t>Guyana Dollar</t>
  </si>
  <si>
    <t>GYD</t>
  </si>
  <si>
    <t>Haiti</t>
  </si>
  <si>
    <t>Haitian Gourde</t>
  </si>
  <si>
    <t>HTG</t>
  </si>
  <si>
    <t>Honduras</t>
  </si>
  <si>
    <t>Honduran Lempira</t>
  </si>
  <si>
    <t>HNL</t>
  </si>
  <si>
    <t>Hong Kong SAR, China</t>
  </si>
  <si>
    <t>Hong Kong Dollar</t>
  </si>
  <si>
    <t>HKD</t>
  </si>
  <si>
    <t>Hungary</t>
  </si>
  <si>
    <t>Hungarian Forint</t>
  </si>
  <si>
    <t>HUF</t>
  </si>
  <si>
    <t>Iceland</t>
  </si>
  <si>
    <t>Iceland Krona</t>
  </si>
  <si>
    <t>ISK</t>
  </si>
  <si>
    <t>India</t>
  </si>
  <si>
    <t>Indian Rupee</t>
  </si>
  <si>
    <t>INR</t>
  </si>
  <si>
    <t>Indonesia</t>
  </si>
  <si>
    <t>Indonesian Rupiah</t>
  </si>
  <si>
    <t>IDR</t>
  </si>
  <si>
    <t>Iran, Islamic Rep.</t>
  </si>
  <si>
    <t>Iranian Rial</t>
  </si>
  <si>
    <t>IRR</t>
  </si>
  <si>
    <t>Iraq</t>
  </si>
  <si>
    <t>Iraqi Dinar</t>
  </si>
  <si>
    <t>IQD</t>
  </si>
  <si>
    <t>Ireland</t>
  </si>
  <si>
    <t>Isle of Man</t>
  </si>
  <si>
    <t>Israel</t>
  </si>
  <si>
    <t>Israeli New Shekel</t>
  </si>
  <si>
    <t>ILS</t>
  </si>
  <si>
    <t>Israeli New Shekel (ILS)</t>
  </si>
  <si>
    <t>Italy</t>
  </si>
  <si>
    <t>Jamaica</t>
  </si>
  <si>
    <t>Jamaican Dollar</t>
  </si>
  <si>
    <t>JMD</t>
  </si>
  <si>
    <t>Japan</t>
  </si>
  <si>
    <t>Japanese Yen</t>
  </si>
  <si>
    <t>JPY</t>
  </si>
  <si>
    <t>Jordan</t>
  </si>
  <si>
    <t>Jordanian Dinar</t>
  </si>
  <si>
    <t>JOD</t>
  </si>
  <si>
    <t>Kazakhstan</t>
  </si>
  <si>
    <t>Kazakh Tenge</t>
  </si>
  <si>
    <t>KZT</t>
  </si>
  <si>
    <t>Kenya</t>
  </si>
  <si>
    <t>Kenyan Shilling</t>
  </si>
  <si>
    <t>KES</t>
  </si>
  <si>
    <t>Kiribati</t>
  </si>
  <si>
    <t>Korea, Dem. Rep.</t>
  </si>
  <si>
    <t>Democratic People'S Republic Of Korean Won</t>
  </si>
  <si>
    <t>KPW</t>
  </si>
  <si>
    <t>Korea, Rep.</t>
  </si>
  <si>
    <t>Korean Won</t>
  </si>
  <si>
    <t>KRW</t>
  </si>
  <si>
    <t>Kosovo</t>
  </si>
  <si>
    <t>Kuwait</t>
  </si>
  <si>
    <t>Kuwaiti Dinar</t>
  </si>
  <si>
    <t>KWD</t>
  </si>
  <si>
    <t>Kyrgyz Republic</t>
  </si>
  <si>
    <t>Kyrgyz Som</t>
  </si>
  <si>
    <t>KGS</t>
  </si>
  <si>
    <t>Lao PDR</t>
  </si>
  <si>
    <t>Lao Kip</t>
  </si>
  <si>
    <t>LAK</t>
  </si>
  <si>
    <t>Latvia</t>
  </si>
  <si>
    <t>Latvian Lats</t>
  </si>
  <si>
    <t>LVL</t>
  </si>
  <si>
    <t>Lebanon</t>
  </si>
  <si>
    <t>Lebanese Pound</t>
  </si>
  <si>
    <t>LBP</t>
  </si>
  <si>
    <t>Lesotho</t>
  </si>
  <si>
    <t>Lesotho Loti</t>
  </si>
  <si>
    <t>LSL</t>
  </si>
  <si>
    <t>Liberia</t>
  </si>
  <si>
    <t>Liberian Dollar</t>
  </si>
  <si>
    <t>LRD</t>
  </si>
  <si>
    <t>Libya</t>
  </si>
  <si>
    <t>Libyan Dinar</t>
  </si>
  <si>
    <t>LYD</t>
  </si>
  <si>
    <t>Liechtenstein</t>
  </si>
  <si>
    <t>Swiss Franc</t>
  </si>
  <si>
    <t>CHF</t>
  </si>
  <si>
    <t>Lithuania</t>
  </si>
  <si>
    <t>Lithuanian Litas</t>
  </si>
  <si>
    <t>LTL</t>
  </si>
  <si>
    <t>Luxembourg</t>
  </si>
  <si>
    <t>Macao SAR, China</t>
  </si>
  <si>
    <t>Macao Pataca</t>
  </si>
  <si>
    <t>MOP</t>
  </si>
  <si>
    <t>Macedonia, FYR</t>
  </si>
  <si>
    <t>Macedonian Denar</t>
  </si>
  <si>
    <t>MKD</t>
  </si>
  <si>
    <t>Madagascar</t>
  </si>
  <si>
    <t>Malagasy Ariary</t>
  </si>
  <si>
    <t>MGA</t>
  </si>
  <si>
    <t>Malawi</t>
  </si>
  <si>
    <t>Malawi Kwacha</t>
  </si>
  <si>
    <t>MWK</t>
  </si>
  <si>
    <t>Malaysia</t>
  </si>
  <si>
    <t>Malaysian Ringgit</t>
  </si>
  <si>
    <t>MYR</t>
  </si>
  <si>
    <t>Maldives</t>
  </si>
  <si>
    <t>Maldivian Rufiyaa</t>
  </si>
  <si>
    <t>MVR</t>
  </si>
  <si>
    <t>Mali</t>
  </si>
  <si>
    <t>Malta</t>
  </si>
  <si>
    <t>Marshall Islands</t>
  </si>
  <si>
    <t>Mauritania</t>
  </si>
  <si>
    <t>Mauritanian Ouguiya</t>
  </si>
  <si>
    <t>MRO</t>
  </si>
  <si>
    <t>Mauritius</t>
  </si>
  <si>
    <t>Mauritian Rupee</t>
  </si>
  <si>
    <t>MUR</t>
  </si>
  <si>
    <t>Mexico</t>
  </si>
  <si>
    <t>Mexican Peso</t>
  </si>
  <si>
    <t>MXN</t>
  </si>
  <si>
    <t>Micronesia, Fed. Sts.</t>
  </si>
  <si>
    <t>Moldova</t>
  </si>
  <si>
    <t>Moldovan Leu</t>
  </si>
  <si>
    <t>MDL</t>
  </si>
  <si>
    <t>Monaco</t>
  </si>
  <si>
    <t>Mongolia</t>
  </si>
  <si>
    <t>Mongolian Tugrik</t>
  </si>
  <si>
    <t>MNT</t>
  </si>
  <si>
    <t>Montenegro</t>
  </si>
  <si>
    <t>Morocco</t>
  </si>
  <si>
    <t>Moroccan Dirham</t>
  </si>
  <si>
    <t>MAD</t>
  </si>
  <si>
    <t>Mozambique</t>
  </si>
  <si>
    <t>New Mozambican Metical</t>
  </si>
  <si>
    <t>MZN</t>
  </si>
  <si>
    <t>Myanmar</t>
  </si>
  <si>
    <t>Myanmar Kyat</t>
  </si>
  <si>
    <t>MMK</t>
  </si>
  <si>
    <t>Namibia</t>
  </si>
  <si>
    <t>Namibian Dollar</t>
  </si>
  <si>
    <t>NAD</t>
  </si>
  <si>
    <t>Nepal</t>
  </si>
  <si>
    <t>Nepalese Rupee</t>
  </si>
  <si>
    <t>NPR</t>
  </si>
  <si>
    <t>Netherlands</t>
  </si>
  <si>
    <t>New Caledonia</t>
  </si>
  <si>
    <t>New Zealand</t>
  </si>
  <si>
    <t>New Zealand Dollar</t>
  </si>
  <si>
    <t>NZD</t>
  </si>
  <si>
    <t>Nicaragua</t>
  </si>
  <si>
    <t>Nicaraguan Gold Cordoba</t>
  </si>
  <si>
    <t>XAU</t>
  </si>
  <si>
    <t>Niger</t>
  </si>
  <si>
    <t>Nigeria</t>
  </si>
  <si>
    <t>Nigerian Naira</t>
  </si>
  <si>
    <t>NGN</t>
  </si>
  <si>
    <t>Northern Mariana Islands</t>
  </si>
  <si>
    <t>Norway</t>
  </si>
  <si>
    <t>Norwegian Krone</t>
  </si>
  <si>
    <t>NOK</t>
  </si>
  <si>
    <t>Oman</t>
  </si>
  <si>
    <t>Rial Omani</t>
  </si>
  <si>
    <t>OMR</t>
  </si>
  <si>
    <t>Pakistan</t>
  </si>
  <si>
    <t>Pakistani Rupee</t>
  </si>
  <si>
    <t>PKR</t>
  </si>
  <si>
    <t>Palau</t>
  </si>
  <si>
    <t>Panama</t>
  </si>
  <si>
    <t>Panamanian Balboa</t>
  </si>
  <si>
    <t>PAB</t>
  </si>
  <si>
    <t>Papua New Guinea</t>
  </si>
  <si>
    <t>Papua New Guinea Kina</t>
  </si>
  <si>
    <t>PGK</t>
  </si>
  <si>
    <t>Paraguay</t>
  </si>
  <si>
    <t>Paraguayan Guarani</t>
  </si>
  <si>
    <t>PYG</t>
  </si>
  <si>
    <t>Peru</t>
  </si>
  <si>
    <t>Peruvian New Sol</t>
  </si>
  <si>
    <t>PEN</t>
  </si>
  <si>
    <t>Philippines</t>
  </si>
  <si>
    <t>Philippine Peso</t>
  </si>
  <si>
    <t>PHP</t>
  </si>
  <si>
    <t>Poland</t>
  </si>
  <si>
    <t>Polish Zloty</t>
  </si>
  <si>
    <t>PLN</t>
  </si>
  <si>
    <t>Portugal</t>
  </si>
  <si>
    <t>Puerto Rico</t>
  </si>
  <si>
    <t>Qatar</t>
  </si>
  <si>
    <t>Qatari Riyal</t>
  </si>
  <si>
    <t>QAR</t>
  </si>
  <si>
    <t>Romania</t>
  </si>
  <si>
    <t>New Romanian Leu</t>
  </si>
  <si>
    <t>RON</t>
  </si>
  <si>
    <t>Russian Federation</t>
  </si>
  <si>
    <t>Russian Ruble</t>
  </si>
  <si>
    <t>RUB</t>
  </si>
  <si>
    <t>Rwanda</t>
  </si>
  <si>
    <t>Rwandan Franc</t>
  </si>
  <si>
    <t>RWF</t>
  </si>
  <si>
    <t>Samoa</t>
  </si>
  <si>
    <t>Samoan Tala</t>
  </si>
  <si>
    <t>WST</t>
  </si>
  <si>
    <t>San Marino</t>
  </si>
  <si>
    <t>Sao Tome and Principe</t>
  </si>
  <si>
    <t>São Tomé and Príncipe Dobra</t>
  </si>
  <si>
    <t>STD</t>
  </si>
  <si>
    <t>Saudi Arabia</t>
  </si>
  <si>
    <t>Saudi Arabian Riyal</t>
  </si>
  <si>
    <t>SAR</t>
  </si>
  <si>
    <t>Senegal</t>
  </si>
  <si>
    <t>Serbia</t>
  </si>
  <si>
    <t>New Serbian Dinar</t>
  </si>
  <si>
    <t>RSD</t>
  </si>
  <si>
    <t>Seychelles</t>
  </si>
  <si>
    <t>Seychelles Rupee</t>
  </si>
  <si>
    <t>SCR</t>
  </si>
  <si>
    <t>Sierra Leone</t>
  </si>
  <si>
    <t>Sierra Leonean Leone</t>
  </si>
  <si>
    <t>SLL</t>
  </si>
  <si>
    <t>Singapore</t>
  </si>
  <si>
    <t>Singapore Dollar</t>
  </si>
  <si>
    <t>SGD</t>
  </si>
  <si>
    <t>Sint Maarten (Dutch part)</t>
  </si>
  <si>
    <t>Netherlands Antilles Guilder</t>
  </si>
  <si>
    <t>Slovak Republic</t>
  </si>
  <si>
    <t>Slovenia</t>
  </si>
  <si>
    <t>Solomon Islands</t>
  </si>
  <si>
    <t>Solomon Islands Dollar</t>
  </si>
  <si>
    <t>SBD</t>
  </si>
  <si>
    <t>Somalia</t>
  </si>
  <si>
    <t>Somali Shilling</t>
  </si>
  <si>
    <t>SOS</t>
  </si>
  <si>
    <t>South Africa</t>
  </si>
  <si>
    <t>South African Rand</t>
  </si>
  <si>
    <t>ZAR</t>
  </si>
  <si>
    <t>South Sudan</t>
  </si>
  <si>
    <t>South Sudanese Pound</t>
  </si>
  <si>
    <t>SDG</t>
  </si>
  <si>
    <t>Spain</t>
  </si>
  <si>
    <t>Sri Lanka</t>
  </si>
  <si>
    <t>Sri Lankan Rupee</t>
  </si>
  <si>
    <t>LKR</t>
  </si>
  <si>
    <t>St. Kitts and Nevis</t>
  </si>
  <si>
    <t>St. Lucia</t>
  </si>
  <si>
    <t>St. Martin (French part)</t>
  </si>
  <si>
    <t>St. Vincent and the Grenadines</t>
  </si>
  <si>
    <t>Sudan</t>
  </si>
  <si>
    <t>Sudanese Pound</t>
  </si>
  <si>
    <t>Suriname</t>
  </si>
  <si>
    <t>Suriname Dollar</t>
  </si>
  <si>
    <t>SRD</t>
  </si>
  <si>
    <t>Swaziland</t>
  </si>
  <si>
    <t>Swaziland Lilangeni</t>
  </si>
  <si>
    <t>SZL</t>
  </si>
  <si>
    <t>Sweden</t>
  </si>
  <si>
    <t>Swedish Krona</t>
  </si>
  <si>
    <t>SEK</t>
  </si>
  <si>
    <t>Switzerland</t>
  </si>
  <si>
    <t>Syrian Arab Republic</t>
  </si>
  <si>
    <t>Syrian Pound</t>
  </si>
  <si>
    <t>SYP</t>
  </si>
  <si>
    <t>Tajikistan</t>
  </si>
  <si>
    <t>Tajik Somoni</t>
  </si>
  <si>
    <t>TJS</t>
  </si>
  <si>
    <t>Tanzania</t>
  </si>
  <si>
    <t>Tanzanian Shilling</t>
  </si>
  <si>
    <t>TZS</t>
  </si>
  <si>
    <t>Thailand</t>
  </si>
  <si>
    <t>Thai Baht</t>
  </si>
  <si>
    <t>THB</t>
  </si>
  <si>
    <t>Timor-Leste</t>
  </si>
  <si>
    <t>Togo</t>
  </si>
  <si>
    <t>Tonga</t>
  </si>
  <si>
    <t>Tongan Pa'Anga</t>
  </si>
  <si>
    <t>TOP</t>
  </si>
  <si>
    <t>Trinidad and Tobago</t>
  </si>
  <si>
    <t>Trinidad And Tobago Dollar</t>
  </si>
  <si>
    <t>TTD</t>
  </si>
  <si>
    <t>Tunisia</t>
  </si>
  <si>
    <t>Tunisian Dinar</t>
  </si>
  <si>
    <t>TND</t>
  </si>
  <si>
    <t>Turkey</t>
  </si>
  <si>
    <t>New Turkish Lira</t>
  </si>
  <si>
    <t>TRY</t>
  </si>
  <si>
    <t>Turkmenistan</t>
  </si>
  <si>
    <t>New Turkmen Manat</t>
  </si>
  <si>
    <t>TMT</t>
  </si>
  <si>
    <t>Turks and Caicos Islands</t>
  </si>
  <si>
    <t>Tuvalu</t>
  </si>
  <si>
    <t>Uganda</t>
  </si>
  <si>
    <t>Ugandan Shilling</t>
  </si>
  <si>
    <t>UGX</t>
  </si>
  <si>
    <t>Ukraine</t>
  </si>
  <si>
    <t>Ukrainian Hryvnia</t>
  </si>
  <si>
    <t>UAH</t>
  </si>
  <si>
    <t>United Arab Emirates</t>
  </si>
  <si>
    <t>U.A.E. Dirham</t>
  </si>
  <si>
    <t>AED</t>
  </si>
  <si>
    <t>United Kingdom</t>
  </si>
  <si>
    <t>United States</t>
  </si>
  <si>
    <t>Uruguay</t>
  </si>
  <si>
    <t>Uruguayan Peso</t>
  </si>
  <si>
    <t>UYU</t>
  </si>
  <si>
    <t>Uzbekistan</t>
  </si>
  <si>
    <t>Uzbek Sum</t>
  </si>
  <si>
    <t>UZS</t>
  </si>
  <si>
    <t>Vanuatu</t>
  </si>
  <si>
    <t>Vanuatu Vatu</t>
  </si>
  <si>
    <t>VUV</t>
  </si>
  <si>
    <t>Venezuela, RB</t>
  </si>
  <si>
    <t>Venezuelan Bolivar Fuerte</t>
  </si>
  <si>
    <t>VEF</t>
  </si>
  <si>
    <t>Vietnam</t>
  </si>
  <si>
    <t>Vietnamese Dong</t>
  </si>
  <si>
    <t>VND</t>
  </si>
  <si>
    <t>Virgin Islands (U.S.)</t>
  </si>
  <si>
    <t>West Bank and Gaza</t>
  </si>
  <si>
    <t>Yemen, Rep.</t>
  </si>
  <si>
    <t>Yemeni Rial</t>
  </si>
  <si>
    <t>YER</t>
  </si>
  <si>
    <t>Zambia</t>
  </si>
  <si>
    <t>New Zambian Kwacha</t>
  </si>
  <si>
    <t>ZMW</t>
  </si>
  <si>
    <t>Zimbabwe</t>
  </si>
  <si>
    <t xml:space="preserve">CFA Franc </t>
  </si>
  <si>
    <t xml:space="preserve">El Salvador Colon </t>
  </si>
  <si>
    <t>SVC</t>
  </si>
  <si>
    <t xml:space="preserve">Nicaragua Cordoba Oro </t>
  </si>
  <si>
    <t>NIO</t>
  </si>
  <si>
    <t>New Taiwan Dollar</t>
  </si>
  <si>
    <t>TWD</t>
  </si>
  <si>
    <t>COUNTRY</t>
  </si>
  <si>
    <t>CITY</t>
  </si>
  <si>
    <t>6.3.3</t>
  </si>
  <si>
    <t>Personal</t>
  </si>
  <si>
    <t>Actividades aeroportuarias</t>
  </si>
  <si>
    <t>5.3.1</t>
  </si>
  <si>
    <t>5.3.2</t>
  </si>
  <si>
    <t>5.3.3</t>
  </si>
  <si>
    <t>5.3.4</t>
  </si>
  <si>
    <t>5.3.5</t>
  </si>
  <si>
    <t>5.3.6</t>
  </si>
  <si>
    <t>5.3.7</t>
  </si>
  <si>
    <t>5.3.8</t>
  </si>
  <si>
    <t>5.3.9</t>
  </si>
  <si>
    <t>5.3.10</t>
  </si>
  <si>
    <t>5.3.11</t>
  </si>
  <si>
    <t>5.3.12</t>
  </si>
  <si>
    <t>Quioscos de autoservicio operados por el aeropuerto</t>
  </si>
  <si>
    <t xml:space="preserve">Carritos portaequipaje </t>
  </si>
  <si>
    <t>Personal total empleado por el operador aeroportuario</t>
  </si>
  <si>
    <t>(trabajadores del operador aeroportuario y otras empresas o entidades/organismos públicos o privados)</t>
  </si>
  <si>
    <t>(puede ser estimado por el número de pases/gafetes de seguridad emitidos)</t>
  </si>
  <si>
    <t>Administración del aeropuerto (gestión)</t>
  </si>
  <si>
    <t>Servicios de asistencia en tierra (Ground Handling)</t>
  </si>
  <si>
    <t>Tarifas medioambientales (emisiones acústicas, etc.)</t>
  </si>
  <si>
    <t>Otros ingresos relacionados con aeronaves (ej. deshielo, etc.)</t>
  </si>
  <si>
    <t xml:space="preserve">Aparcamiento de vehículos </t>
  </si>
  <si>
    <t>Alquiler de vehículos (car rental)</t>
  </si>
  <si>
    <t>Suministro de combustible y lubricantes para uso aeronáutico</t>
  </si>
  <si>
    <t>Otros ingresos de concesiones</t>
  </si>
  <si>
    <t>Suministro de comidas y bebidas para los aviones (In-flight catering)</t>
  </si>
  <si>
    <t>Ingresos de Actividades Comerciales prestadas por el Operador Aeroportuario (excluyendo 6.2.2 y 6.2.3)</t>
  </si>
  <si>
    <t>Aparcamiento de vehículos - operado por el aeropuerto (excl. 6.3.1.3)</t>
  </si>
  <si>
    <t>Suministros (ej. agua, electricidad, etc.)</t>
  </si>
  <si>
    <t>Otros ingresos procedentes de actividades prestadas por el aeropuerto</t>
  </si>
  <si>
    <t>Equipos y vehículos</t>
  </si>
  <si>
    <t>Operación parcial de ciertas actividades</t>
  </si>
  <si>
    <t xml:space="preserve">Por favor seleccione la casilla “Interno” o “Subcontratado” dependiendo de si el operador aeroportuario realiza dicha actividad por sí misma o si está subcontratada. </t>
  </si>
  <si>
    <t>Concessions d'entreprise de commissariat aérien (catering)</t>
  </si>
  <si>
    <r>
      <t xml:space="preserve">Autres Redevances Non-Aéronautiques </t>
    </r>
    <r>
      <rPr>
        <i/>
        <sz val="9"/>
        <color rgb="FF002060"/>
        <rFont val="Arial"/>
        <family val="2"/>
      </rPr>
      <t>(excl. 6.3.1.8 and 6.3.2.4)</t>
    </r>
  </si>
  <si>
    <t>Assurances, déclaration de sinistre, règlement</t>
  </si>
  <si>
    <t>Bail, loyer, paiement des frais de concession</t>
  </si>
  <si>
    <t>Autres</t>
  </si>
  <si>
    <t>Government approval</t>
  </si>
  <si>
    <t>Année budgétaire (choisir une option):</t>
  </si>
  <si>
    <t>S'il vous plaît cocher la boîte internalisée OU externalisée pour chaque activité et indiquer le numéro correspondant d'employés - le nombre de personnes physiques. Les activités internalisée se réfèrent à des tâches gérées par l'exploitant de l'aéroport. Les activités externalisé se réfèrent à des tâches qui sont contractés à des tiers.</t>
  </si>
  <si>
    <r>
      <t xml:space="preserve">Redevances de concession </t>
    </r>
    <r>
      <rPr>
        <i/>
        <sz val="9"/>
        <color rgb="FF002060"/>
        <rFont val="Arial"/>
        <family val="2"/>
      </rPr>
      <t>(excl. 6.2.1 concessions de manutention au sol)</t>
    </r>
  </si>
  <si>
    <r>
      <t xml:space="preserve">Revenu Total </t>
    </r>
    <r>
      <rPr>
        <b/>
        <i/>
        <sz val="9"/>
        <color rgb="FF7030A0"/>
        <rFont val="Arial"/>
        <family val="2"/>
      </rPr>
      <t>(</t>
    </r>
    <r>
      <rPr>
        <b/>
        <sz val="9"/>
        <color rgb="FF7030A0"/>
        <rFont val="Calibri"/>
        <family val="2"/>
      </rPr>
      <t>∑</t>
    </r>
    <r>
      <rPr>
        <b/>
        <i/>
        <sz val="9"/>
        <color rgb="FF7030A0"/>
        <rFont val="Arial"/>
        <family val="2"/>
      </rPr>
      <t xml:space="preserve"> 6.1, 6.2, 6.3, 6.4)</t>
    </r>
  </si>
  <si>
    <t>Landside area (pre-security)</t>
  </si>
  <si>
    <t xml:space="preserve">This list is not exhaustive. </t>
  </si>
  <si>
    <t>loading or unloading passengers, mail or cargo, fuelling, parking or maintenance.</t>
  </si>
  <si>
    <t>Has the same meaning as embarking (enplaning) and disembarking (deplaning) passengers.</t>
  </si>
  <si>
    <t>12.2.1</t>
  </si>
  <si>
    <t>12.2.2</t>
  </si>
  <si>
    <t>12.2.2.1</t>
  </si>
  <si>
    <t>12.2.2.2</t>
  </si>
  <si>
    <t>12.2.2.3</t>
  </si>
  <si>
    <t>Airport name (Please complete one separate form for EACH airport being reported)</t>
  </si>
  <si>
    <t>Telephone number</t>
  </si>
  <si>
    <t>Email address</t>
  </si>
  <si>
    <t xml:space="preserve">Total traffic for financial years:  </t>
  </si>
  <si>
    <t>Financial year (please select):</t>
  </si>
  <si>
    <t>Reporting currency (please select):</t>
  </si>
  <si>
    <t>Total airport site area</t>
  </si>
  <si>
    <t>Passenger terminal(s) building(s) area</t>
  </si>
  <si>
    <t>Airside area (post-security)</t>
  </si>
  <si>
    <t>Cargo terminal(s) building(s) area</t>
  </si>
  <si>
    <t xml:space="preserve">Commercial activity area </t>
  </si>
  <si>
    <t>Retail activity area</t>
  </si>
  <si>
    <t>Duty-free area (duty-free shops and stores)</t>
  </si>
  <si>
    <t>Part 1:</t>
  </si>
  <si>
    <t>Part 2:</t>
  </si>
  <si>
    <t>Part 3.1:</t>
  </si>
  <si>
    <t>Airside area (runways, taxiways, ramps, etc.)</t>
  </si>
  <si>
    <t>Landside area (parking lots, access roads, etc.)</t>
  </si>
  <si>
    <t>(inside and outside terminal building(s))</t>
  </si>
  <si>
    <t>Retail stores / shops / boutiques (including duty-free)</t>
  </si>
  <si>
    <t>Part 3.2:</t>
  </si>
  <si>
    <t>Part 4:</t>
  </si>
  <si>
    <t>Single till</t>
  </si>
  <si>
    <t>Hybrid till</t>
  </si>
  <si>
    <t>Dual till</t>
  </si>
  <si>
    <t>Part 5:</t>
  </si>
  <si>
    <t>Employment</t>
  </si>
  <si>
    <t xml:space="preserve">Information and communications technology (ICT) </t>
  </si>
  <si>
    <t>2.5 Financial year (please select):</t>
  </si>
  <si>
    <t>13.1 years</t>
  </si>
  <si>
    <t>Part 6:</t>
  </si>
  <si>
    <t>Part 7:</t>
  </si>
  <si>
    <t>Airport Operating Expenses, Capital Costs, Taxes and Other Fees</t>
  </si>
  <si>
    <t>Other operating aeronautical revenue</t>
  </si>
  <si>
    <r>
      <t xml:space="preserve">Revenue from concessions </t>
    </r>
    <r>
      <rPr>
        <i/>
        <sz val="9"/>
        <color rgb="FF002060"/>
        <rFont val="Arial"/>
        <family val="2"/>
      </rPr>
      <t>(excl. 6.2.1 ground handling concession)</t>
    </r>
  </si>
  <si>
    <r>
      <t xml:space="preserve">Other operating non-aeronautical revenues </t>
    </r>
    <r>
      <rPr>
        <i/>
        <sz val="9"/>
        <color rgb="FF002060"/>
        <rFont val="Arial"/>
        <family val="2"/>
      </rPr>
      <t>(excluding 6.3.1.8 and 6.3.2.4)</t>
    </r>
  </si>
  <si>
    <t>Asset divestments</t>
  </si>
  <si>
    <t>Other non-operating income</t>
  </si>
  <si>
    <t xml:space="preserve">Subsidies / grants </t>
  </si>
  <si>
    <t>Part 8:</t>
  </si>
  <si>
    <t>Income Statement Summary</t>
  </si>
  <si>
    <t>Non-operating income</t>
  </si>
  <si>
    <t>Total Airport Revenues</t>
  </si>
  <si>
    <t>Operating aeronautical revenues</t>
  </si>
  <si>
    <t>Ground handling revenues</t>
  </si>
  <si>
    <t>Operating non-aeronautical revenues</t>
  </si>
  <si>
    <t>(Total Airport Revenues minus Total Operating Expenses)</t>
  </si>
  <si>
    <t>Part 9:</t>
  </si>
  <si>
    <t>Balance Sheet Summary</t>
  </si>
  <si>
    <t>Part 10:</t>
  </si>
  <si>
    <t>Part 11:</t>
  </si>
  <si>
    <t>Taxes Collected by Airport on Behalf of Government Agencies</t>
  </si>
  <si>
    <t>Part 12:</t>
  </si>
  <si>
    <t>Contact Information</t>
  </si>
  <si>
    <t>General Information</t>
  </si>
  <si>
    <t>Taiwan</t>
  </si>
  <si>
    <t>2014 [YR2014]</t>
  </si>
  <si>
    <t>CDG</t>
  </si>
  <si>
    <t>Region</t>
  </si>
  <si>
    <t>City</t>
  </si>
  <si>
    <t>Country</t>
  </si>
  <si>
    <t>Abidjan</t>
  </si>
  <si>
    <t>ABJ</t>
  </si>
  <si>
    <t>Abuja</t>
  </si>
  <si>
    <t>ABV</t>
  </si>
  <si>
    <t>Accra</t>
  </si>
  <si>
    <t>ACC</t>
  </si>
  <si>
    <t>Addis Ababa</t>
  </si>
  <si>
    <t>ADD</t>
  </si>
  <si>
    <t>Adrar</t>
  </si>
  <si>
    <t>AZR</t>
  </si>
  <si>
    <t>Agadir</t>
  </si>
  <si>
    <t>AGA</t>
  </si>
  <si>
    <t>Akure</t>
  </si>
  <si>
    <t>AKR</t>
  </si>
  <si>
    <t>Al Hoceima</t>
  </si>
  <si>
    <t>AHU</t>
  </si>
  <si>
    <t>Alexandria</t>
  </si>
  <si>
    <t>Egypt</t>
  </si>
  <si>
    <t>ALY</t>
  </si>
  <si>
    <t>Algiers</t>
  </si>
  <si>
    <t>ALG</t>
  </si>
  <si>
    <t>Antananarivo</t>
  </si>
  <si>
    <t>TNR</t>
  </si>
  <si>
    <t>Arusha</t>
  </si>
  <si>
    <t>ARK</t>
  </si>
  <si>
    <t>Asmara</t>
  </si>
  <si>
    <t>ASM</t>
  </si>
  <si>
    <t>Assiut</t>
  </si>
  <si>
    <t>ATZ</t>
  </si>
  <si>
    <t>Aswan</t>
  </si>
  <si>
    <t>ASW</t>
  </si>
  <si>
    <t>Bamako</t>
  </si>
  <si>
    <t>BKO</t>
  </si>
  <si>
    <t>Banjul</t>
  </si>
  <si>
    <t>Gambia</t>
  </si>
  <si>
    <t>BJL</t>
  </si>
  <si>
    <t>Bechar</t>
  </si>
  <si>
    <t>CBH</t>
  </si>
  <si>
    <t>Beira</t>
  </si>
  <si>
    <t>BEW</t>
  </si>
  <si>
    <t>Ben Slimane</t>
  </si>
  <si>
    <t>BNI</t>
  </si>
  <si>
    <t>Bloemfontein</t>
  </si>
  <si>
    <t>BFN</t>
  </si>
  <si>
    <t>Boa Vista</t>
  </si>
  <si>
    <t>BVC</t>
  </si>
  <si>
    <t>Bobo Dioulasso</t>
  </si>
  <si>
    <t>BOY</t>
  </si>
  <si>
    <t>Bordj Baji Mokhtar</t>
  </si>
  <si>
    <t>BMW</t>
  </si>
  <si>
    <t>Borg El Arab</t>
  </si>
  <si>
    <t>HBE</t>
  </si>
  <si>
    <t>Bouarfa</t>
  </si>
  <si>
    <t>UAR</t>
  </si>
  <si>
    <t>Brazzaville</t>
  </si>
  <si>
    <t>Congo</t>
  </si>
  <si>
    <t>BZV</t>
  </si>
  <si>
    <t>Bujumbura</t>
  </si>
  <si>
    <t>BJM</t>
  </si>
  <si>
    <t>Bukoba</t>
  </si>
  <si>
    <t>BKZ</t>
  </si>
  <si>
    <t>Bulawayo</t>
  </si>
  <si>
    <t>BUQ</t>
  </si>
  <si>
    <t>Cairo</t>
  </si>
  <si>
    <t>CAI</t>
  </si>
  <si>
    <t>Calabar</t>
  </si>
  <si>
    <t>CBQ</t>
  </si>
  <si>
    <t>Cap Skirring</t>
  </si>
  <si>
    <t>CSK</t>
  </si>
  <si>
    <t>Cape Town</t>
  </si>
  <si>
    <t>CPT</t>
  </si>
  <si>
    <t>Casablanca</t>
  </si>
  <si>
    <t>CMN</t>
  </si>
  <si>
    <t>Chimoio</t>
  </si>
  <si>
    <t>VPY</t>
  </si>
  <si>
    <t>Conakry</t>
  </si>
  <si>
    <t>CKY</t>
  </si>
  <si>
    <t>Cotonou</t>
  </si>
  <si>
    <t>COO</t>
  </si>
  <si>
    <t>Dakar</t>
  </si>
  <si>
    <t>DKR</t>
  </si>
  <si>
    <t>Dakhla</t>
  </si>
  <si>
    <t>VIL</t>
  </si>
  <si>
    <t>Dar Es Salaam</t>
  </si>
  <si>
    <t>DAR</t>
  </si>
  <si>
    <t>Djerba</t>
  </si>
  <si>
    <t>DJE</t>
  </si>
  <si>
    <t>Douala</t>
  </si>
  <si>
    <t>DLA</t>
  </si>
  <si>
    <t>Durban</t>
  </si>
  <si>
    <t>DUR</t>
  </si>
  <si>
    <t>Dzaoudzi</t>
  </si>
  <si>
    <t>Mayotte</t>
  </si>
  <si>
    <t>DZA</t>
  </si>
  <si>
    <t>East London</t>
  </si>
  <si>
    <t>ELS</t>
  </si>
  <si>
    <t>El Bayadh</t>
  </si>
  <si>
    <t>EBH</t>
  </si>
  <si>
    <t>Eldoret</t>
  </si>
  <si>
    <t>EDL</t>
  </si>
  <si>
    <t>Enfidha</t>
  </si>
  <si>
    <t>NBE</t>
  </si>
  <si>
    <t>Entebbe</t>
  </si>
  <si>
    <t>EBB</t>
  </si>
  <si>
    <t>Enugu</t>
  </si>
  <si>
    <t>ENU</t>
  </si>
  <si>
    <t>Errachidia</t>
  </si>
  <si>
    <t>ERH</t>
  </si>
  <si>
    <t>Essaouira</t>
  </si>
  <si>
    <t>ESU</t>
  </si>
  <si>
    <t>Fez</t>
  </si>
  <si>
    <t>FEZ</t>
  </si>
  <si>
    <t>Francistown</t>
  </si>
  <si>
    <t>FRW</t>
  </si>
  <si>
    <t>Freetown</t>
  </si>
  <si>
    <t>FNA</t>
  </si>
  <si>
    <t>Gabes</t>
  </si>
  <si>
    <t>GAE</t>
  </si>
  <si>
    <t>Gaborone</t>
  </si>
  <si>
    <t>GBE</t>
  </si>
  <si>
    <t>Gafsa</t>
  </si>
  <si>
    <t>GAF</t>
  </si>
  <si>
    <t>George</t>
  </si>
  <si>
    <t>GRJ</t>
  </si>
  <si>
    <t>Ghanzi</t>
  </si>
  <si>
    <t>GNZ</t>
  </si>
  <si>
    <t>Goulimime</t>
  </si>
  <si>
    <t>GLN</t>
  </si>
  <si>
    <t>Harare</t>
  </si>
  <si>
    <t>HRE</t>
  </si>
  <si>
    <t>Hurghada</t>
  </si>
  <si>
    <t>HRG</t>
  </si>
  <si>
    <t>Ibadan</t>
  </si>
  <si>
    <t>IBA</t>
  </si>
  <si>
    <t>SID</t>
  </si>
  <si>
    <t>Ilorin</t>
  </si>
  <si>
    <t>ILR</t>
  </si>
  <si>
    <t>Inhambane</t>
  </si>
  <si>
    <t>INH</t>
  </si>
  <si>
    <t>Johannesburg</t>
  </si>
  <si>
    <t>JNB</t>
  </si>
  <si>
    <t>Jos</t>
  </si>
  <si>
    <t>JOS</t>
  </si>
  <si>
    <t>Kaduna</t>
  </si>
  <si>
    <t>KAD</t>
  </si>
  <si>
    <t>Kano</t>
  </si>
  <si>
    <t>KAN</t>
  </si>
  <si>
    <t>Kasane</t>
  </si>
  <si>
    <t>BBK</t>
  </si>
  <si>
    <t>Katima Mulilo</t>
  </si>
  <si>
    <t>MPA</t>
  </si>
  <si>
    <t>Katsina</t>
  </si>
  <si>
    <t>DKA</t>
  </si>
  <si>
    <t>Keetmanshoop</t>
  </si>
  <si>
    <t>KMP</t>
  </si>
  <si>
    <t>Khartoum</t>
  </si>
  <si>
    <t>KRT</t>
  </si>
  <si>
    <t>Kigali</t>
  </si>
  <si>
    <t>KGL</t>
  </si>
  <si>
    <t>Kigoma</t>
  </si>
  <si>
    <t>TKQ</t>
  </si>
  <si>
    <t>Kilimanjaro</t>
  </si>
  <si>
    <t>JRO</t>
  </si>
  <si>
    <t>Kimberley</t>
  </si>
  <si>
    <t>KIM</t>
  </si>
  <si>
    <t>Kinshasa</t>
  </si>
  <si>
    <t>FIH</t>
  </si>
  <si>
    <t>Laayoune</t>
  </si>
  <si>
    <t>EUN</t>
  </si>
  <si>
    <t>Lagos</t>
  </si>
  <si>
    <t>LOS</t>
  </si>
  <si>
    <t>Libreville</t>
  </si>
  <si>
    <t>LBV</t>
  </si>
  <si>
    <t>Lichinga</t>
  </si>
  <si>
    <t>VXC</t>
  </si>
  <si>
    <t>Livingstone</t>
  </si>
  <si>
    <t>LVI</t>
  </si>
  <si>
    <t>Lome</t>
  </si>
  <si>
    <t>LFW</t>
  </si>
  <si>
    <t>Luderitz</t>
  </si>
  <si>
    <t>LUD</t>
  </si>
  <si>
    <t>Lusaka</t>
  </si>
  <si>
    <t>LUN</t>
  </si>
  <si>
    <t>Luxor</t>
  </si>
  <si>
    <t>LXR</t>
  </si>
  <si>
    <t>Mafia</t>
  </si>
  <si>
    <t>MFA</t>
  </si>
  <si>
    <t>Mahajanga</t>
  </si>
  <si>
    <t>MJN</t>
  </si>
  <si>
    <t>Maiduguri</t>
  </si>
  <si>
    <t>MIU</t>
  </si>
  <si>
    <t>Maio</t>
  </si>
  <si>
    <t>MMO</t>
  </si>
  <si>
    <t>Makurdi</t>
  </si>
  <si>
    <t>MDI</t>
  </si>
  <si>
    <t>Manyara</t>
  </si>
  <si>
    <t>LKY</t>
  </si>
  <si>
    <t>Maputo</t>
  </si>
  <si>
    <t>MPM</t>
  </si>
  <si>
    <t>Marrakech</t>
  </si>
  <si>
    <t>RAK</t>
  </si>
  <si>
    <t>Marsa Alam</t>
  </si>
  <si>
    <t>RMF</t>
  </si>
  <si>
    <t>Mascara</t>
  </si>
  <si>
    <t>MUW</t>
  </si>
  <si>
    <t>Maun</t>
  </si>
  <si>
    <t>MUB</t>
  </si>
  <si>
    <t>Mechria</t>
  </si>
  <si>
    <t>MZW</t>
  </si>
  <si>
    <t>Mersa Matruh</t>
  </si>
  <si>
    <t>MUH</t>
  </si>
  <si>
    <t>Mfuwe</t>
  </si>
  <si>
    <t>MFU</t>
  </si>
  <si>
    <t>Minna</t>
  </si>
  <si>
    <t>MXJ</t>
  </si>
  <si>
    <t>MZB</t>
  </si>
  <si>
    <t>Mombasa</t>
  </si>
  <si>
    <t>MBA</t>
  </si>
  <si>
    <t>Monastir</t>
  </si>
  <si>
    <t>MIR</t>
  </si>
  <si>
    <t>Mtwara</t>
  </si>
  <si>
    <t>MYW</t>
  </si>
  <si>
    <t>Mwanza</t>
  </si>
  <si>
    <t>MWZ</t>
  </si>
  <si>
    <t>Nador</t>
  </si>
  <si>
    <t>NDR</t>
  </si>
  <si>
    <t>Nairobi</t>
  </si>
  <si>
    <t>NBO</t>
  </si>
  <si>
    <t>Nampula</t>
  </si>
  <si>
    <t>APL</t>
  </si>
  <si>
    <t>Ndola</t>
  </si>
  <si>
    <t>NLA</t>
  </si>
  <si>
    <t>Nelspruit</t>
  </si>
  <si>
    <t>MQP</t>
  </si>
  <si>
    <t>Niamey</t>
  </si>
  <si>
    <t>NIM</t>
  </si>
  <si>
    <t>Ondangwa</t>
  </si>
  <si>
    <t>OND</t>
  </si>
  <si>
    <t>Oran</t>
  </si>
  <si>
    <t>ORN</t>
  </si>
  <si>
    <t>Osubi</t>
  </si>
  <si>
    <t>QRW</t>
  </si>
  <si>
    <t>Ouagadougou</t>
  </si>
  <si>
    <t>OUA</t>
  </si>
  <si>
    <t>Ouarzazate</t>
  </si>
  <si>
    <t>OZZ</t>
  </si>
  <si>
    <t>Oujda</t>
  </si>
  <si>
    <t>OUD</t>
  </si>
  <si>
    <t>Owerri</t>
  </si>
  <si>
    <t>QOW</t>
  </si>
  <si>
    <t>Oyo</t>
  </si>
  <si>
    <t>OLL</t>
  </si>
  <si>
    <t>Pemba</t>
  </si>
  <si>
    <t>POL</t>
  </si>
  <si>
    <t>Plaine Magnien</t>
  </si>
  <si>
    <t>MRU</t>
  </si>
  <si>
    <t>Pointe Noire</t>
  </si>
  <si>
    <t>PNR</t>
  </si>
  <si>
    <t>Port Elizabeth</t>
  </si>
  <si>
    <t>PLZ</t>
  </si>
  <si>
    <t>Port Harcourt</t>
  </si>
  <si>
    <t>PHC</t>
  </si>
  <si>
    <t>Port Said</t>
  </si>
  <si>
    <t>PSD</t>
  </si>
  <si>
    <t>Praia</t>
  </si>
  <si>
    <t>RAI</t>
  </si>
  <si>
    <t>Quelimane</t>
  </si>
  <si>
    <t>UEL</t>
  </si>
  <si>
    <t>Rabat</t>
  </si>
  <si>
    <t>RBA</t>
  </si>
  <si>
    <t>Rundu</t>
  </si>
  <si>
    <t>NDU</t>
  </si>
  <si>
    <t>Saint-Denis</t>
  </si>
  <si>
    <t>RUN</t>
  </si>
  <si>
    <t>Saint-Pierre</t>
  </si>
  <si>
    <t>ZSE</t>
  </si>
  <si>
    <t>SFL</t>
  </si>
  <si>
    <t>SNE</t>
  </si>
  <si>
    <t>VXE</t>
  </si>
  <si>
    <t>Selebi Phikwe</t>
  </si>
  <si>
    <t>PKW</t>
  </si>
  <si>
    <t>Sfax</t>
  </si>
  <si>
    <t>SFA</t>
  </si>
  <si>
    <t>Sharm El Sheikh</t>
  </si>
  <si>
    <t>SSH</t>
  </si>
  <si>
    <t>Sohag</t>
  </si>
  <si>
    <t>HMB</t>
  </si>
  <si>
    <t>Sokoto</t>
  </si>
  <si>
    <t>SKO</t>
  </si>
  <si>
    <t>St Louis</t>
  </si>
  <si>
    <t>XLS</t>
  </si>
  <si>
    <t>Taba</t>
  </si>
  <si>
    <t>TCP</t>
  </si>
  <si>
    <t>Tabarka</t>
  </si>
  <si>
    <t>TBJ</t>
  </si>
  <si>
    <t>Tambacounda</t>
  </si>
  <si>
    <t>TUD</t>
  </si>
  <si>
    <t>Tan Tan</t>
  </si>
  <si>
    <t>TTA</t>
  </si>
  <si>
    <t>Tanga</t>
  </si>
  <si>
    <t>TGT</t>
  </si>
  <si>
    <t>Tanger</t>
  </si>
  <si>
    <t>TNG</t>
  </si>
  <si>
    <t>Tete</t>
  </si>
  <si>
    <t>TET</t>
  </si>
  <si>
    <t>Tetouan</t>
  </si>
  <si>
    <t>TTU</t>
  </si>
  <si>
    <t>Tiaret</t>
  </si>
  <si>
    <t>TID</t>
  </si>
  <si>
    <t>Timimoun</t>
  </si>
  <si>
    <t>TMX</t>
  </si>
  <si>
    <t>Tindouf</t>
  </si>
  <si>
    <t>TIN</t>
  </si>
  <si>
    <t>Tlemcen</t>
  </si>
  <si>
    <t>TLM</t>
  </si>
  <si>
    <t>Toamasina</t>
  </si>
  <si>
    <t>TMM</t>
  </si>
  <si>
    <t>Tozeur</t>
  </si>
  <si>
    <t>TOE</t>
  </si>
  <si>
    <t>Tunis</t>
  </si>
  <si>
    <t>TUN</t>
  </si>
  <si>
    <t>Upington</t>
  </si>
  <si>
    <t>UTN</t>
  </si>
  <si>
    <t>Victoria</t>
  </si>
  <si>
    <t>SEZ</t>
  </si>
  <si>
    <t>Victoria Falls</t>
  </si>
  <si>
    <t>VFA</t>
  </si>
  <si>
    <t>Vilankulos</t>
  </si>
  <si>
    <t>VNX</t>
  </si>
  <si>
    <t>Walvis Bay</t>
  </si>
  <si>
    <t>WVB</t>
  </si>
  <si>
    <t>Windhoek</t>
  </si>
  <si>
    <t>ERS</t>
  </si>
  <si>
    <t>WDH</t>
  </si>
  <si>
    <t>Yaoundé</t>
  </si>
  <si>
    <t>NSI</t>
  </si>
  <si>
    <t>Yola</t>
  </si>
  <si>
    <t>YOL</t>
  </si>
  <si>
    <t>Zagora</t>
  </si>
  <si>
    <t>OZG</t>
  </si>
  <si>
    <t>Zanzibar</t>
  </si>
  <si>
    <t>ZNZ</t>
  </si>
  <si>
    <t>Ziguinchor</t>
  </si>
  <si>
    <t>ZIG</t>
  </si>
  <si>
    <t>ASP</t>
  </si>
  <si>
    <t>Adelaide</t>
  </si>
  <si>
    <t>ADL</t>
  </si>
  <si>
    <t>Ahe</t>
  </si>
  <si>
    <t>AHE</t>
  </si>
  <si>
    <t>Ahmedabad</t>
  </si>
  <si>
    <t>Aitutaki</t>
  </si>
  <si>
    <t>Cook Islands</t>
  </si>
  <si>
    <t>AIT</t>
  </si>
  <si>
    <t>Akesu</t>
  </si>
  <si>
    <t>AKU</t>
  </si>
  <si>
    <t>Akita</t>
  </si>
  <si>
    <t>AXT</t>
  </si>
  <si>
    <t>ALH</t>
  </si>
  <si>
    <t>Albury</t>
  </si>
  <si>
    <t>ABX</t>
  </si>
  <si>
    <t>Aletai</t>
  </si>
  <si>
    <t>AAT</t>
  </si>
  <si>
    <t>Alice Springs</t>
  </si>
  <si>
    <t>Almaty</t>
  </si>
  <si>
    <t>ALA</t>
  </si>
  <si>
    <t>Alor Setar</t>
  </si>
  <si>
    <t>AOR</t>
  </si>
  <si>
    <t>Ambon</t>
  </si>
  <si>
    <t>AMQ</t>
  </si>
  <si>
    <t>Amritsar</t>
  </si>
  <si>
    <t>ATQ</t>
  </si>
  <si>
    <t>Anaa</t>
  </si>
  <si>
    <t>Ankang</t>
  </si>
  <si>
    <t>AKA</t>
  </si>
  <si>
    <t>Anqing</t>
  </si>
  <si>
    <t>AQG</t>
  </si>
  <si>
    <t>Anshan</t>
  </si>
  <si>
    <t>AOG</t>
  </si>
  <si>
    <t>Anshun</t>
  </si>
  <si>
    <t>AVA</t>
  </si>
  <si>
    <t>Aomori</t>
  </si>
  <si>
    <t>AOJ</t>
  </si>
  <si>
    <t>Apataki</t>
  </si>
  <si>
    <t>APK</t>
  </si>
  <si>
    <t>Apia</t>
  </si>
  <si>
    <t>AAU</t>
  </si>
  <si>
    <t>APW</t>
  </si>
  <si>
    <t>Aratika</t>
  </si>
  <si>
    <t>RKA</t>
  </si>
  <si>
    <t>Armidale</t>
  </si>
  <si>
    <t>ARM</t>
  </si>
  <si>
    <t>Arutua</t>
  </si>
  <si>
    <t>AXR</t>
  </si>
  <si>
    <t>Arxan</t>
  </si>
  <si>
    <t>YIE</t>
  </si>
  <si>
    <t>Asahikawa</t>
  </si>
  <si>
    <t>AKJ</t>
  </si>
  <si>
    <t>Atuona</t>
  </si>
  <si>
    <t>AUQ</t>
  </si>
  <si>
    <t>Auckland</t>
  </si>
  <si>
    <t>AKL</t>
  </si>
  <si>
    <t>Ayers Rock</t>
  </si>
  <si>
    <t>AYQ</t>
  </si>
  <si>
    <t>Bacolod</t>
  </si>
  <si>
    <t>BCD</t>
  </si>
  <si>
    <t>Badanjilin</t>
  </si>
  <si>
    <t>RHT</t>
  </si>
  <si>
    <t>Bagabag</t>
  </si>
  <si>
    <t>Baguio</t>
  </si>
  <si>
    <t>BAG</t>
  </si>
  <si>
    <t>Baise</t>
  </si>
  <si>
    <t>AEB</t>
  </si>
  <si>
    <t>Baler</t>
  </si>
  <si>
    <t>BQA</t>
  </si>
  <si>
    <t>Balikpapan</t>
  </si>
  <si>
    <t>BPN</t>
  </si>
  <si>
    <t>Ballina</t>
  </si>
  <si>
    <t>BNK</t>
  </si>
  <si>
    <t>ABM</t>
  </si>
  <si>
    <t>Banda Aceh</t>
  </si>
  <si>
    <t>BTJ</t>
  </si>
  <si>
    <t>Bandung</t>
  </si>
  <si>
    <t>BDO</t>
  </si>
  <si>
    <t>Bangalore</t>
  </si>
  <si>
    <t>BLR</t>
  </si>
  <si>
    <t>Bangkok</t>
  </si>
  <si>
    <t>DMK</t>
  </si>
  <si>
    <t>BKK</t>
  </si>
  <si>
    <t>Banjarmasin</t>
  </si>
  <si>
    <t>BDJ</t>
  </si>
  <si>
    <t>Baoshan</t>
  </si>
  <si>
    <t>Baotou</t>
  </si>
  <si>
    <t>BAV</t>
  </si>
  <si>
    <t>Basco</t>
  </si>
  <si>
    <t>BSO</t>
  </si>
  <si>
    <t>Bathurst</t>
  </si>
  <si>
    <t>BHS</t>
  </si>
  <si>
    <t>BRT</t>
  </si>
  <si>
    <t>Bayanhot</t>
  </si>
  <si>
    <t>AXF</t>
  </si>
  <si>
    <t>Bayannur</t>
  </si>
  <si>
    <t>RLK</t>
  </si>
  <si>
    <t>Beihai</t>
  </si>
  <si>
    <t>BHY</t>
  </si>
  <si>
    <t>Beijing</t>
  </si>
  <si>
    <t>PEK</t>
  </si>
  <si>
    <t>Beijing Nanyuan</t>
  </si>
  <si>
    <t>NAY</t>
  </si>
  <si>
    <t>Bhubaneswar</t>
  </si>
  <si>
    <t>BBI</t>
  </si>
  <si>
    <t>Biak</t>
  </si>
  <si>
    <t>BIK</t>
  </si>
  <si>
    <t>Bijie</t>
  </si>
  <si>
    <t>BFJ</t>
  </si>
  <si>
    <t>Bintulu</t>
  </si>
  <si>
    <t>BTU</t>
  </si>
  <si>
    <t>Bole</t>
  </si>
  <si>
    <t>BPL</t>
  </si>
  <si>
    <t>Bongao</t>
  </si>
  <si>
    <t>TWT</t>
  </si>
  <si>
    <t>Bora Bora</t>
  </si>
  <si>
    <t>Brisbane</t>
  </si>
  <si>
    <t>BNE</t>
  </si>
  <si>
    <t>BHQ</t>
  </si>
  <si>
    <t>Broome</t>
  </si>
  <si>
    <t>BME</t>
  </si>
  <si>
    <t>Bundaberg</t>
  </si>
  <si>
    <t>BDB</t>
  </si>
  <si>
    <t>Buon Ma Thuot</t>
  </si>
  <si>
    <t>BMV</t>
  </si>
  <si>
    <t>Buriram</t>
  </si>
  <si>
    <t>BFV</t>
  </si>
  <si>
    <t>Burnie</t>
  </si>
  <si>
    <t>BWT</t>
  </si>
  <si>
    <t>Burqin</t>
  </si>
  <si>
    <t>KJI</t>
  </si>
  <si>
    <t>Busan</t>
  </si>
  <si>
    <t>PUS</t>
  </si>
  <si>
    <t>Butuan</t>
  </si>
  <si>
    <t>BXU</t>
  </si>
  <si>
    <t>Ca Mau Province</t>
  </si>
  <si>
    <t>CAH</t>
  </si>
  <si>
    <t>Cagayan de Oro</t>
  </si>
  <si>
    <t>CGY</t>
  </si>
  <si>
    <t>Cairns</t>
  </si>
  <si>
    <t>CNS</t>
  </si>
  <si>
    <t>Calapan</t>
  </si>
  <si>
    <t>CPP</t>
  </si>
  <si>
    <t>Calbayog</t>
  </si>
  <si>
    <t>CYP</t>
  </si>
  <si>
    <t>Calcutta</t>
  </si>
  <si>
    <t>CCU</t>
  </si>
  <si>
    <t>Calicut</t>
  </si>
  <si>
    <t>CCJ</t>
  </si>
  <si>
    <t>Can Tho</t>
  </si>
  <si>
    <t>VCA</t>
  </si>
  <si>
    <t>Canberra</t>
  </si>
  <si>
    <t>CBR</t>
  </si>
  <si>
    <t>Carnarvon</t>
  </si>
  <si>
    <t>CVQ</t>
  </si>
  <si>
    <t>Catarman</t>
  </si>
  <si>
    <t>CRM</t>
  </si>
  <si>
    <t>Cauayan</t>
  </si>
  <si>
    <t>CYZ</t>
  </si>
  <si>
    <t>Ceduna</t>
  </si>
  <si>
    <t>CED</t>
  </si>
  <si>
    <t>Changbai</t>
  </si>
  <si>
    <t>NBS</t>
  </si>
  <si>
    <t>Changchun</t>
  </si>
  <si>
    <t>CGQ</t>
  </si>
  <si>
    <t>Changde</t>
  </si>
  <si>
    <t>CGD</t>
  </si>
  <si>
    <t>Changdu</t>
  </si>
  <si>
    <t>BPX</t>
  </si>
  <si>
    <t>Changhai</t>
  </si>
  <si>
    <t>CNI</t>
  </si>
  <si>
    <t>Changsha</t>
  </si>
  <si>
    <t>CSX</t>
  </si>
  <si>
    <t>Changzhi</t>
  </si>
  <si>
    <t>CIH</t>
  </si>
  <si>
    <t>Changzhou</t>
  </si>
  <si>
    <t>CZX</t>
  </si>
  <si>
    <t>Chaoyang</t>
  </si>
  <si>
    <t>CHG</t>
  </si>
  <si>
    <t>Charleville</t>
  </si>
  <si>
    <t>CTL</t>
  </si>
  <si>
    <t>Chengdu</t>
  </si>
  <si>
    <t>CTU</t>
  </si>
  <si>
    <t>Cheongju</t>
  </si>
  <si>
    <t>CJJ</t>
  </si>
  <si>
    <t>Chiang Mai</t>
  </si>
  <si>
    <t>CNX</t>
  </si>
  <si>
    <t>Chiang Rai</t>
  </si>
  <si>
    <t>CEI</t>
  </si>
  <si>
    <t>Chifeng</t>
  </si>
  <si>
    <t>CIF</t>
  </si>
  <si>
    <t>Chizhou</t>
  </si>
  <si>
    <t>JUH</t>
  </si>
  <si>
    <t>Chongqing</t>
  </si>
  <si>
    <t>CKG</t>
  </si>
  <si>
    <t>Christchurch</t>
  </si>
  <si>
    <t>CHC</t>
  </si>
  <si>
    <t>Christmas Island</t>
  </si>
  <si>
    <t>XCH</t>
  </si>
  <si>
    <t>Chumphon</t>
  </si>
  <si>
    <t>CJM</t>
  </si>
  <si>
    <t>Cloncurry</t>
  </si>
  <si>
    <t>CNJ</t>
  </si>
  <si>
    <t>Cochin</t>
  </si>
  <si>
    <t>COK</t>
  </si>
  <si>
    <t>Cocos (Keeling) Islands</t>
  </si>
  <si>
    <t>CCK</t>
  </si>
  <si>
    <t>Coffs Harbour</t>
  </si>
  <si>
    <t>CFS</t>
  </si>
  <si>
    <t>Coimbatore</t>
  </si>
  <si>
    <t>CJB</t>
  </si>
  <si>
    <t>Colombo</t>
  </si>
  <si>
    <t>CMB</t>
  </si>
  <si>
    <t>Con Son</t>
  </si>
  <si>
    <t>VCS</t>
  </si>
  <si>
    <t>Coober Pedy</t>
  </si>
  <si>
    <t>CPD</t>
  </si>
  <si>
    <t>Cooktown</t>
  </si>
  <si>
    <t>CTN</t>
  </si>
  <si>
    <t>Coron</t>
  </si>
  <si>
    <t>USU</t>
  </si>
  <si>
    <t>Cotabato</t>
  </si>
  <si>
    <t>CBO</t>
  </si>
  <si>
    <t>Currie</t>
  </si>
  <si>
    <t>KNS</t>
  </si>
  <si>
    <t>Cuyo Airport</t>
  </si>
  <si>
    <t>CYU</t>
  </si>
  <si>
    <t>Da Nang</t>
  </si>
  <si>
    <t>DAD</t>
  </si>
  <si>
    <t>Daegu</t>
  </si>
  <si>
    <t>TAE</t>
  </si>
  <si>
    <t>Dalat</t>
  </si>
  <si>
    <t>DLI</t>
  </si>
  <si>
    <t>Dali</t>
  </si>
  <si>
    <t>DLU</t>
  </si>
  <si>
    <t>Dalian</t>
  </si>
  <si>
    <t>DLC</t>
  </si>
  <si>
    <t>Dandong</t>
  </si>
  <si>
    <t>DDG</t>
  </si>
  <si>
    <t>Daocheng</t>
  </si>
  <si>
    <t>DCY</t>
  </si>
  <si>
    <t>Daqin</t>
  </si>
  <si>
    <t>DQA</t>
  </si>
  <si>
    <t>Darwin</t>
  </si>
  <si>
    <t>DRW</t>
  </si>
  <si>
    <t>Datong</t>
  </si>
  <si>
    <t>DAT</t>
  </si>
  <si>
    <t>Davao</t>
  </si>
  <si>
    <t>DVO</t>
  </si>
  <si>
    <t>Dazhou</t>
  </si>
  <si>
    <t>DAX</t>
  </si>
  <si>
    <t>Dehong</t>
  </si>
  <si>
    <t>LUM</t>
  </si>
  <si>
    <t>Denpasar Bali</t>
  </si>
  <si>
    <t>DPS</t>
  </si>
  <si>
    <t>Devonport</t>
  </si>
  <si>
    <t>DPO</t>
  </si>
  <si>
    <t>Dien Bien Phu</t>
  </si>
  <si>
    <t>DIN</t>
  </si>
  <si>
    <t>Dipolog</t>
  </si>
  <si>
    <t>DPL</t>
  </si>
  <si>
    <t>Diqing</t>
  </si>
  <si>
    <t>DIG</t>
  </si>
  <si>
    <t>Dong Hoi City</t>
  </si>
  <si>
    <t>VDH</t>
  </si>
  <si>
    <t>Dongying</t>
  </si>
  <si>
    <t>DOY</t>
  </si>
  <si>
    <t>Dubbo</t>
  </si>
  <si>
    <t>DBO</t>
  </si>
  <si>
    <t>Dumaguete</t>
  </si>
  <si>
    <t>DGT</t>
  </si>
  <si>
    <t>Dunedin</t>
  </si>
  <si>
    <t>DUD</t>
  </si>
  <si>
    <t>Dunhuang</t>
  </si>
  <si>
    <t>DNH</t>
  </si>
  <si>
    <t>Ejin Banner</t>
  </si>
  <si>
    <t>EJN</t>
  </si>
  <si>
    <t>Elcho Island</t>
  </si>
  <si>
    <t>ELC</t>
  </si>
  <si>
    <t>Emerald</t>
  </si>
  <si>
    <t>EMD</t>
  </si>
  <si>
    <t>Enshi</t>
  </si>
  <si>
    <t>ENH</t>
  </si>
  <si>
    <t>Erlianhaote</t>
  </si>
  <si>
    <t>ERL</t>
  </si>
  <si>
    <t>Exmouth</t>
  </si>
  <si>
    <t>LEA</t>
  </si>
  <si>
    <t>Faaite</t>
  </si>
  <si>
    <t>FAC</t>
  </si>
  <si>
    <t>Faisalabad</t>
  </si>
  <si>
    <t>LYP</t>
  </si>
  <si>
    <t>Fakahina</t>
  </si>
  <si>
    <t>FHZ</t>
  </si>
  <si>
    <t>Fakarava</t>
  </si>
  <si>
    <t>FAV</t>
  </si>
  <si>
    <t>NIU</t>
  </si>
  <si>
    <t>Fangatau</t>
  </si>
  <si>
    <t>FGU</t>
  </si>
  <si>
    <t>Foshan</t>
  </si>
  <si>
    <t>FUO</t>
  </si>
  <si>
    <t>Fukuoka</t>
  </si>
  <si>
    <t>FUK</t>
  </si>
  <si>
    <t>Fuyang</t>
  </si>
  <si>
    <t>FUG</t>
  </si>
  <si>
    <t>Fuzhou</t>
  </si>
  <si>
    <t>FOC</t>
  </si>
  <si>
    <t>Gambier Islands</t>
  </si>
  <si>
    <t>GMR</t>
  </si>
  <si>
    <t>Ganzhou</t>
  </si>
  <si>
    <t>KOW</t>
  </si>
  <si>
    <t>Ganzi</t>
  </si>
  <si>
    <t>KGT</t>
  </si>
  <si>
    <t>Gasan</t>
  </si>
  <si>
    <t>MRQ</t>
  </si>
  <si>
    <t>Gawadar</t>
  </si>
  <si>
    <t>GWD</t>
  </si>
  <si>
    <t>General Santos</t>
  </si>
  <si>
    <t>GES</t>
  </si>
  <si>
    <t>Geraldton</t>
  </si>
  <si>
    <t>GET</t>
  </si>
  <si>
    <t>Gladstone</t>
  </si>
  <si>
    <t>GLT</t>
  </si>
  <si>
    <t>Goa</t>
  </si>
  <si>
    <t>GOI</t>
  </si>
  <si>
    <t>Gold Coast</t>
  </si>
  <si>
    <t>OOL</t>
  </si>
  <si>
    <t>Golmud</t>
  </si>
  <si>
    <t>GOQ</t>
  </si>
  <si>
    <t>FUJ</t>
  </si>
  <si>
    <t>Grafton</t>
  </si>
  <si>
    <t>GFN</t>
  </si>
  <si>
    <t>Griffith</t>
  </si>
  <si>
    <t>GFF</t>
  </si>
  <si>
    <t>Groote Eylandt</t>
  </si>
  <si>
    <t>GTE</t>
  </si>
  <si>
    <t>Guangyuan</t>
  </si>
  <si>
    <t>GYS</t>
  </si>
  <si>
    <t>Guangzhou</t>
  </si>
  <si>
    <t>CAN</t>
  </si>
  <si>
    <t>Guilin</t>
  </si>
  <si>
    <t>KWL</t>
  </si>
  <si>
    <t>Guiyang</t>
  </si>
  <si>
    <t>KWE</t>
  </si>
  <si>
    <t>Gunsan</t>
  </si>
  <si>
    <t>KUV</t>
  </si>
  <si>
    <t>Guwahati</t>
  </si>
  <si>
    <t>GAU</t>
  </si>
  <si>
    <t>Guyuan</t>
  </si>
  <si>
    <t>GYU</t>
  </si>
  <si>
    <t>Gwangju</t>
  </si>
  <si>
    <t>KWJ</t>
  </si>
  <si>
    <t>Ha Noi</t>
  </si>
  <si>
    <t>HAN</t>
  </si>
  <si>
    <t>Hachijojima</t>
  </si>
  <si>
    <t>HAC</t>
  </si>
  <si>
    <t>Hagatña</t>
  </si>
  <si>
    <t>GUM</t>
  </si>
  <si>
    <t>Hagi</t>
  </si>
  <si>
    <t>IWJ</t>
  </si>
  <si>
    <t>Hai Phong</t>
  </si>
  <si>
    <t>HPH</t>
  </si>
  <si>
    <t>Haikou</t>
  </si>
  <si>
    <t>HAK</t>
  </si>
  <si>
    <t>Hailar</t>
  </si>
  <si>
    <t>HLD</t>
  </si>
  <si>
    <t>Hakodate</t>
  </si>
  <si>
    <t>Hami</t>
  </si>
  <si>
    <t>HMI</t>
  </si>
  <si>
    <t>Hamilton Island</t>
  </si>
  <si>
    <t>HTI</t>
  </si>
  <si>
    <t>Hanamaki</t>
  </si>
  <si>
    <t>HNA</t>
  </si>
  <si>
    <t>Handan</t>
  </si>
  <si>
    <t>HDG</t>
  </si>
  <si>
    <t>Hangzhou</t>
  </si>
  <si>
    <t>HGH</t>
  </si>
  <si>
    <t>Hanzhong</t>
  </si>
  <si>
    <t>HZG</t>
  </si>
  <si>
    <t>Hao Island</t>
  </si>
  <si>
    <t>HOI</t>
  </si>
  <si>
    <t>Harbin</t>
  </si>
  <si>
    <t>HRB</t>
  </si>
  <si>
    <t>Hat Yai</t>
  </si>
  <si>
    <t>HDY</t>
  </si>
  <si>
    <t>Hefei</t>
  </si>
  <si>
    <t>HFE</t>
  </si>
  <si>
    <t>Heihe</t>
  </si>
  <si>
    <t>HEK</t>
  </si>
  <si>
    <t>Hervey Bay</t>
  </si>
  <si>
    <t>HVB</t>
  </si>
  <si>
    <t>Hetian</t>
  </si>
  <si>
    <t>HTN</t>
  </si>
  <si>
    <t>Hihifo</t>
  </si>
  <si>
    <t>WLS</t>
  </si>
  <si>
    <t>Hikueru</t>
  </si>
  <si>
    <t>HHZ</t>
  </si>
  <si>
    <t>Hiroshima</t>
  </si>
  <si>
    <t>HIJ</t>
  </si>
  <si>
    <t>Ho Chi Minh City</t>
  </si>
  <si>
    <t>SGN</t>
  </si>
  <si>
    <t>Hobart</t>
  </si>
  <si>
    <t>HBA</t>
  </si>
  <si>
    <t>Hohhot</t>
  </si>
  <si>
    <t>HET</t>
  </si>
  <si>
    <t>HKG</t>
  </si>
  <si>
    <t>Hongyuan</t>
  </si>
  <si>
    <t>AHJ</t>
  </si>
  <si>
    <t>Hua Hin</t>
  </si>
  <si>
    <t>HHQ</t>
  </si>
  <si>
    <t>Huahine</t>
  </si>
  <si>
    <t>HUH</t>
  </si>
  <si>
    <t>Huaian</t>
  </si>
  <si>
    <t>HIA</t>
  </si>
  <si>
    <t>Huangshan</t>
  </si>
  <si>
    <t>TXN</t>
  </si>
  <si>
    <t>Hue</t>
  </si>
  <si>
    <t>HUI</t>
  </si>
  <si>
    <t>Hyderabad</t>
  </si>
  <si>
    <t>HYD</t>
  </si>
  <si>
    <t>Ibaraki</t>
  </si>
  <si>
    <t>IBR</t>
  </si>
  <si>
    <t>Iloilo</t>
  </si>
  <si>
    <t>ILO</t>
  </si>
  <si>
    <t>Imphal</t>
  </si>
  <si>
    <t>IMF</t>
  </si>
  <si>
    <t>Incheon</t>
  </si>
  <si>
    <t>ICN</t>
  </si>
  <si>
    <t>Ipoh</t>
  </si>
  <si>
    <t>IPH</t>
  </si>
  <si>
    <t>Ishigaki</t>
  </si>
  <si>
    <t>ISG</t>
  </si>
  <si>
    <t>Islamabad</t>
  </si>
  <si>
    <t>ISB</t>
  </si>
  <si>
    <t>Itbayat</t>
  </si>
  <si>
    <t>ITB</t>
  </si>
  <si>
    <t>Iwakuni</t>
  </si>
  <si>
    <t>IWK</t>
  </si>
  <si>
    <t>Izumo</t>
  </si>
  <si>
    <t>IZO</t>
  </si>
  <si>
    <t>Jaipur</t>
  </si>
  <si>
    <t>JAI</t>
  </si>
  <si>
    <t>Jakarta</t>
  </si>
  <si>
    <t>HLP</t>
  </si>
  <si>
    <t>CGK</t>
  </si>
  <si>
    <t>Jeju</t>
  </si>
  <si>
    <t>CJU</t>
  </si>
  <si>
    <t>Jiagedaqi</t>
  </si>
  <si>
    <t>JGD</t>
  </si>
  <si>
    <t>Jiamusi</t>
  </si>
  <si>
    <t>JMU</t>
  </si>
  <si>
    <t>Jiayuguan</t>
  </si>
  <si>
    <t>JGN</t>
  </si>
  <si>
    <t>Jieyang Chaoshan</t>
  </si>
  <si>
    <t>SWA</t>
  </si>
  <si>
    <t>Jinan</t>
  </si>
  <si>
    <t>TNA</t>
  </si>
  <si>
    <t>Jinchang</t>
  </si>
  <si>
    <t>JIC</t>
  </si>
  <si>
    <t>Jingdezhen</t>
  </si>
  <si>
    <t>JDZ</t>
  </si>
  <si>
    <t>Jinggangshan</t>
  </si>
  <si>
    <t>JGS</t>
  </si>
  <si>
    <t>Jining</t>
  </si>
  <si>
    <t>JNG</t>
  </si>
  <si>
    <t>Jinzhou</t>
  </si>
  <si>
    <t>JNZ</t>
  </si>
  <si>
    <t>Jiujiang</t>
  </si>
  <si>
    <t>JIU</t>
  </si>
  <si>
    <t>Jiuzhai</t>
  </si>
  <si>
    <t>JZH</t>
  </si>
  <si>
    <t>Jixi</t>
  </si>
  <si>
    <t>JXA</t>
  </si>
  <si>
    <t>Johor Bahru</t>
  </si>
  <si>
    <t>JHB</t>
  </si>
  <si>
    <t>Jolo</t>
  </si>
  <si>
    <t>JOL</t>
  </si>
  <si>
    <t>Kagoshima</t>
  </si>
  <si>
    <t>KOJ</t>
  </si>
  <si>
    <t>Kaili</t>
  </si>
  <si>
    <t>KJH</t>
  </si>
  <si>
    <t>Kalgoorlie</t>
  </si>
  <si>
    <t>KGI</t>
  </si>
  <si>
    <t>Kalibo Aklan</t>
  </si>
  <si>
    <t>KLO</t>
  </si>
  <si>
    <t>Kaohsiung</t>
  </si>
  <si>
    <t>Chinese Taipei</t>
  </si>
  <si>
    <t>KHH</t>
  </si>
  <si>
    <t>Karachi</t>
  </si>
  <si>
    <t>KHI</t>
  </si>
  <si>
    <t>Karratha</t>
  </si>
  <si>
    <t>KTA</t>
  </si>
  <si>
    <t>Kashi</t>
  </si>
  <si>
    <t>KHG</t>
  </si>
  <si>
    <t>Kathmandu</t>
  </si>
  <si>
    <t>KTM</t>
  </si>
  <si>
    <t>Katiu</t>
  </si>
  <si>
    <t>KXU</t>
  </si>
  <si>
    <t>Kauehi</t>
  </si>
  <si>
    <t>KHZ</t>
  </si>
  <si>
    <t>Kaukura Atoll</t>
  </si>
  <si>
    <t>KKR</t>
  </si>
  <si>
    <t>Kelamayi </t>
  </si>
  <si>
    <t>KRY</t>
  </si>
  <si>
    <t>Khon Kaen</t>
  </si>
  <si>
    <t>KKC</t>
  </si>
  <si>
    <t>Kingscote</t>
  </si>
  <si>
    <t>KGC</t>
  </si>
  <si>
    <t>Kitaakita</t>
  </si>
  <si>
    <t>ONJ</t>
  </si>
  <si>
    <t>Kitakyushu</t>
  </si>
  <si>
    <t>KKJ</t>
  </si>
  <si>
    <t>Ko Samui</t>
  </si>
  <si>
    <t>USM</t>
  </si>
  <si>
    <t>Kobe</t>
  </si>
  <si>
    <t>UKB</t>
  </si>
  <si>
    <t>Kochi</t>
  </si>
  <si>
    <t>KCZ</t>
  </si>
  <si>
    <t>Komatsu</t>
  </si>
  <si>
    <t>KMQ</t>
  </si>
  <si>
    <t>Korla</t>
  </si>
  <si>
    <t>KRL</t>
  </si>
  <si>
    <t>Kota Bharu</t>
  </si>
  <si>
    <t>KBR</t>
  </si>
  <si>
    <t>Kota Kinabalu</t>
  </si>
  <si>
    <t>BKI</t>
  </si>
  <si>
    <t>Krabi</t>
  </si>
  <si>
    <t>KBV</t>
  </si>
  <si>
    <t>Kuala Lumpur</t>
  </si>
  <si>
    <t>KUL</t>
  </si>
  <si>
    <t>Kuala Terengganu</t>
  </si>
  <si>
    <t>TGG</t>
  </si>
  <si>
    <t>Kuantan</t>
  </si>
  <si>
    <t>KUA</t>
  </si>
  <si>
    <t>Kuche</t>
  </si>
  <si>
    <t>KCA</t>
  </si>
  <si>
    <t>Kuching</t>
  </si>
  <si>
    <t>KCH</t>
  </si>
  <si>
    <t>Kumamoto</t>
  </si>
  <si>
    <t>KMJ</t>
  </si>
  <si>
    <t>Kunming</t>
  </si>
  <si>
    <t>KMG</t>
  </si>
  <si>
    <t>Kununurra</t>
  </si>
  <si>
    <t>KNX</t>
  </si>
  <si>
    <t>Kupang</t>
  </si>
  <si>
    <t>KOE</t>
  </si>
  <si>
    <t>Kushiro</t>
  </si>
  <si>
    <t>KUH</t>
  </si>
  <si>
    <t>Labuan</t>
  </si>
  <si>
    <t>LBU</t>
  </si>
  <si>
    <t>Lahad Batu</t>
  </si>
  <si>
    <t>LDU</t>
  </si>
  <si>
    <t>Lahore</t>
  </si>
  <si>
    <t>LHE</t>
  </si>
  <si>
    <t>Lampang</t>
  </si>
  <si>
    <t>LPT</t>
  </si>
  <si>
    <t>Langkawi</t>
  </si>
  <si>
    <t>LGK</t>
  </si>
  <si>
    <t>Lanzhou</t>
  </si>
  <si>
    <t>LHW</t>
  </si>
  <si>
    <t>Laoag</t>
  </si>
  <si>
    <t>LAO</t>
  </si>
  <si>
    <t>Lapu-Lapu</t>
  </si>
  <si>
    <t>CEB</t>
  </si>
  <si>
    <t>Launceston</t>
  </si>
  <si>
    <t>LST</t>
  </si>
  <si>
    <t>Legazpi City</t>
  </si>
  <si>
    <t>LGP</t>
  </si>
  <si>
    <t>LXA</t>
  </si>
  <si>
    <t>Liancheng</t>
  </si>
  <si>
    <t>LCX</t>
  </si>
  <si>
    <t>Lianyungang</t>
  </si>
  <si>
    <t>LYG</t>
  </si>
  <si>
    <t>Libo</t>
  </si>
  <si>
    <t>LLB</t>
  </si>
  <si>
    <t>Lifou</t>
  </si>
  <si>
    <t>LIF</t>
  </si>
  <si>
    <t>Lijiang</t>
  </si>
  <si>
    <t>LJG</t>
  </si>
  <si>
    <t>Limbang</t>
  </si>
  <si>
    <t>LMN</t>
  </si>
  <si>
    <t>Limestone Coast</t>
  </si>
  <si>
    <t>MGB</t>
  </si>
  <si>
    <t>Lincang</t>
  </si>
  <si>
    <t>LNJ</t>
  </si>
  <si>
    <t>Ling Ling</t>
  </si>
  <si>
    <t>LLF</t>
  </si>
  <si>
    <t>Linxi</t>
  </si>
  <si>
    <t>LYI</t>
  </si>
  <si>
    <t>Linzhi</t>
  </si>
  <si>
    <t>LZY</t>
  </si>
  <si>
    <t>Liping</t>
  </si>
  <si>
    <t>HZH</t>
  </si>
  <si>
    <t>Lismore</t>
  </si>
  <si>
    <t>LSY</t>
  </si>
  <si>
    <t>Liuzhou</t>
  </si>
  <si>
    <t>LZH</t>
  </si>
  <si>
    <t>Loei</t>
  </si>
  <si>
    <t>LOE</t>
  </si>
  <si>
    <t>Longreach</t>
  </si>
  <si>
    <t>LRE</t>
  </si>
  <si>
    <t>Lubang Island</t>
  </si>
  <si>
    <t>LBX</t>
  </si>
  <si>
    <t>Lucknow</t>
  </si>
  <si>
    <t>LKO</t>
  </si>
  <si>
    <t>Luoyang</t>
  </si>
  <si>
    <t>LYA</t>
  </si>
  <si>
    <t>Luzhou</t>
  </si>
  <si>
    <t>LZO</t>
  </si>
  <si>
    <t>MFM</t>
  </si>
  <si>
    <t>Mackay</t>
  </si>
  <si>
    <t>MKY</t>
  </si>
  <si>
    <t>Madras</t>
  </si>
  <si>
    <t>MAA</t>
  </si>
  <si>
    <t>Mae Hong Son</t>
  </si>
  <si>
    <t>HGN</t>
  </si>
  <si>
    <t>Mae Sot</t>
  </si>
  <si>
    <t>MAQ</t>
  </si>
  <si>
    <t>Makemo</t>
  </si>
  <si>
    <t>MKP</t>
  </si>
  <si>
    <t>Malacca</t>
  </si>
  <si>
    <t>MKZ</t>
  </si>
  <si>
    <t>Malay</t>
  </si>
  <si>
    <t>MPH</t>
  </si>
  <si>
    <t>Mambajao</t>
  </si>
  <si>
    <t>CGM</t>
  </si>
  <si>
    <t>Mamburao</t>
  </si>
  <si>
    <t>MBO</t>
  </si>
  <si>
    <t>Manado</t>
  </si>
  <si>
    <t>MDC</t>
  </si>
  <si>
    <t>Mangalore</t>
  </si>
  <si>
    <t>IXE</t>
  </si>
  <si>
    <t>Manihi</t>
  </si>
  <si>
    <t>XMH</t>
  </si>
  <si>
    <t>Manila</t>
  </si>
  <si>
    <t>CRK</t>
  </si>
  <si>
    <t>MNL</t>
  </si>
  <si>
    <t>Maningrida</t>
  </si>
  <si>
    <t>MNG</t>
  </si>
  <si>
    <t>Manzhouli Xijao</t>
  </si>
  <si>
    <t>NZH</t>
  </si>
  <si>
    <t>Maota Savaii</t>
  </si>
  <si>
    <t>MXS</t>
  </si>
  <si>
    <t>Mare</t>
  </si>
  <si>
    <t>MEE</t>
  </si>
  <si>
    <t>Maroochydore</t>
  </si>
  <si>
    <t>MCY</t>
  </si>
  <si>
    <t>Masbate</t>
  </si>
  <si>
    <t>MBT</t>
  </si>
  <si>
    <t>Mataiva</t>
  </si>
  <si>
    <t>MVT</t>
  </si>
  <si>
    <t>Matsumoto</t>
  </si>
  <si>
    <t>MMJ</t>
  </si>
  <si>
    <t>Matsuyama</t>
  </si>
  <si>
    <t>MYJ</t>
  </si>
  <si>
    <t>Maupiti</t>
  </si>
  <si>
    <t>MAU</t>
  </si>
  <si>
    <t>Medan</t>
  </si>
  <si>
    <t>KNO</t>
  </si>
  <si>
    <t>MES</t>
  </si>
  <si>
    <t>Meixian</t>
  </si>
  <si>
    <t>MXZ</t>
  </si>
  <si>
    <t>Melbourne</t>
  </si>
  <si>
    <t>MEB</t>
  </si>
  <si>
    <t>MEL</t>
  </si>
  <si>
    <t>MBW</t>
  </si>
  <si>
    <t>Memanbetsu</t>
  </si>
  <si>
    <t>MMB</t>
  </si>
  <si>
    <t>Merimbula</t>
  </si>
  <si>
    <t>MIM</t>
  </si>
  <si>
    <t>Mianyang</t>
  </si>
  <si>
    <t>MIG</t>
  </si>
  <si>
    <t>Mildura</t>
  </si>
  <si>
    <t>MQL</t>
  </si>
  <si>
    <t>Miri</t>
  </si>
  <si>
    <t>MYY</t>
  </si>
  <si>
    <t>Misawa</t>
  </si>
  <si>
    <t>MSJ</t>
  </si>
  <si>
    <t>Miyakejima</t>
  </si>
  <si>
    <t>MYE</t>
  </si>
  <si>
    <t>Miyakojima</t>
  </si>
  <si>
    <t>MMY</t>
  </si>
  <si>
    <t>Miyazaki</t>
  </si>
  <si>
    <t>KMI</t>
  </si>
  <si>
    <t>Mohe</t>
  </si>
  <si>
    <t>OHE</t>
  </si>
  <si>
    <t>Monbetsu</t>
  </si>
  <si>
    <t>MBE</t>
  </si>
  <si>
    <t>Moorea</t>
  </si>
  <si>
    <t>MOZ</t>
  </si>
  <si>
    <t>Moranbah</t>
  </si>
  <si>
    <t>MOV</t>
  </si>
  <si>
    <t>Moree</t>
  </si>
  <si>
    <t>MRZ</t>
  </si>
  <si>
    <t>Mornington Island</t>
  </si>
  <si>
    <t>ONG</t>
  </si>
  <si>
    <t>Moruya</t>
  </si>
  <si>
    <t>MYA</t>
  </si>
  <si>
    <t>Mount Isa</t>
  </si>
  <si>
    <t>ISA</t>
  </si>
  <si>
    <t>Muan</t>
  </si>
  <si>
    <t>MWX</t>
  </si>
  <si>
    <t>Mudanjiang</t>
  </si>
  <si>
    <t>MDG</t>
  </si>
  <si>
    <t>Multan</t>
  </si>
  <si>
    <t>MUX</t>
  </si>
  <si>
    <t>Mulu</t>
  </si>
  <si>
    <t>MZV</t>
  </si>
  <si>
    <t>Mumbai</t>
  </si>
  <si>
    <t>BOM</t>
  </si>
  <si>
    <t>Nadi</t>
  </si>
  <si>
    <t>NAN</t>
  </si>
  <si>
    <t>Naga</t>
  </si>
  <si>
    <t>WNP</t>
  </si>
  <si>
    <t>Nagasaki</t>
  </si>
  <si>
    <t>NGS</t>
  </si>
  <si>
    <t>Nagoya</t>
  </si>
  <si>
    <t>NGO</t>
  </si>
  <si>
    <t>NKM</t>
  </si>
  <si>
    <t>Nagpur</t>
  </si>
  <si>
    <t>NAG</t>
  </si>
  <si>
    <t>Naha</t>
  </si>
  <si>
    <t>OKA</t>
  </si>
  <si>
    <t>Nakashibetsu</t>
  </si>
  <si>
    <t>SHB</t>
  </si>
  <si>
    <t>Nakhon Phanom</t>
  </si>
  <si>
    <t>KOP</t>
  </si>
  <si>
    <t>Nakhon Ratchasima</t>
  </si>
  <si>
    <t>NAK</t>
  </si>
  <si>
    <t>Nakhon Si Thammarat</t>
  </si>
  <si>
    <t>NST</t>
  </si>
  <si>
    <t>Nalati</t>
  </si>
  <si>
    <t>NLT</t>
  </si>
  <si>
    <t>Nan</t>
  </si>
  <si>
    <t>NNT</t>
  </si>
  <si>
    <t>Nanchang</t>
  </si>
  <si>
    <t>KHN</t>
  </si>
  <si>
    <t>Nanchong</t>
  </si>
  <si>
    <t>NAO</t>
  </si>
  <si>
    <t>Nanjing</t>
  </si>
  <si>
    <t>NKG</t>
  </si>
  <si>
    <t>Nanning</t>
  </si>
  <si>
    <t>NNG</t>
  </si>
  <si>
    <t>Nantong</t>
  </si>
  <si>
    <t>NTG</t>
  </si>
  <si>
    <t>Nanyang</t>
  </si>
  <si>
    <t>NNY</t>
  </si>
  <si>
    <t>Napuka</t>
  </si>
  <si>
    <t>NAU</t>
  </si>
  <si>
    <t>Narathiwat</t>
  </si>
  <si>
    <t>NAW</t>
  </si>
  <si>
    <t>Narrabri</t>
  </si>
  <si>
    <t>NAA</t>
  </si>
  <si>
    <t>Narrandera</t>
  </si>
  <si>
    <t>NRA</t>
  </si>
  <si>
    <t>Nausori</t>
  </si>
  <si>
    <t>SUV</t>
  </si>
  <si>
    <t>Naypyidaw</t>
  </si>
  <si>
    <t>NYT</t>
  </si>
  <si>
    <t>New Delhi</t>
  </si>
  <si>
    <t>DEL</t>
  </si>
  <si>
    <t>Newcastle</t>
  </si>
  <si>
    <t>NTL</t>
  </si>
  <si>
    <t>Newman</t>
  </si>
  <si>
    <t>ZNE</t>
  </si>
  <si>
    <t>Ngari</t>
  </si>
  <si>
    <t>NGQ</t>
  </si>
  <si>
    <t>Nha Trang</t>
  </si>
  <si>
    <t>CXR</t>
  </si>
  <si>
    <t>Nhulunbuy</t>
  </si>
  <si>
    <t>GOV</t>
  </si>
  <si>
    <t>Niigata</t>
  </si>
  <si>
    <t>KIJ</t>
  </si>
  <si>
    <t>Ningbo</t>
  </si>
  <si>
    <t>NGB</t>
  </si>
  <si>
    <t>Norfolk Island</t>
  </si>
  <si>
    <t>NLK</t>
  </si>
  <si>
    <t>Noumea</t>
  </si>
  <si>
    <t>NOU</t>
  </si>
  <si>
    <t>Nouméa</t>
  </si>
  <si>
    <t>GEA</t>
  </si>
  <si>
    <t>Nuku Hiva</t>
  </si>
  <si>
    <t>NHV</t>
  </si>
  <si>
    <t>Nuku'Alofa</t>
  </si>
  <si>
    <t>TBU</t>
  </si>
  <si>
    <t>Nukutavake</t>
  </si>
  <si>
    <t>NUK</t>
  </si>
  <si>
    <t>Obihiro</t>
  </si>
  <si>
    <t>OBO</t>
  </si>
  <si>
    <t>Oita</t>
  </si>
  <si>
    <t>OIT</t>
  </si>
  <si>
    <t>Okayama</t>
  </si>
  <si>
    <t>OKJ</t>
  </si>
  <si>
    <t>Okushiri</t>
  </si>
  <si>
    <t>OIR</t>
  </si>
  <si>
    <t>Olongapo City</t>
  </si>
  <si>
    <t>SFS</t>
  </si>
  <si>
    <t>Olympic Dam</t>
  </si>
  <si>
    <t>OLP</t>
  </si>
  <si>
    <t>Orange</t>
  </si>
  <si>
    <t>OAG</t>
  </si>
  <si>
    <t>Ordos</t>
  </si>
  <si>
    <t>DSN</t>
  </si>
  <si>
    <t>Ormoc</t>
  </si>
  <si>
    <t>OMC</t>
  </si>
  <si>
    <t>Osaka</t>
  </si>
  <si>
    <t>KIX</t>
  </si>
  <si>
    <t>ITM</t>
  </si>
  <si>
    <t>Oshima</t>
  </si>
  <si>
    <t>OIM</t>
  </si>
  <si>
    <t>Ouvéa</t>
  </si>
  <si>
    <t>UVE</t>
  </si>
  <si>
    <t>Ozamiz</t>
  </si>
  <si>
    <t>OZC</t>
  </si>
  <si>
    <t>Padang</t>
  </si>
  <si>
    <t>PDG</t>
  </si>
  <si>
    <t>Pagadian</t>
  </si>
  <si>
    <t>PAG</t>
  </si>
  <si>
    <t>Pai</t>
  </si>
  <si>
    <t>PYY</t>
  </si>
  <si>
    <t>Palembang</t>
  </si>
  <si>
    <t>PLM</t>
  </si>
  <si>
    <t>Palm Island</t>
  </si>
  <si>
    <t>PMK</t>
  </si>
  <si>
    <t>Pangkor</t>
  </si>
  <si>
    <t>PKG</t>
  </si>
  <si>
    <t>Panzhihua</t>
  </si>
  <si>
    <t>PZI</t>
  </si>
  <si>
    <t>Papeete</t>
  </si>
  <si>
    <t>PPT</t>
  </si>
  <si>
    <t>Paraburdoo</t>
  </si>
  <si>
    <t>PBO</t>
  </si>
  <si>
    <t>Parkes</t>
  </si>
  <si>
    <t>PKE</t>
  </si>
  <si>
    <t>Pekanbaru</t>
  </si>
  <si>
    <t>PKU</t>
  </si>
  <si>
    <t>Penang</t>
  </si>
  <si>
    <t>Perth</t>
  </si>
  <si>
    <t>PER</t>
  </si>
  <si>
    <t>Peshawar</t>
  </si>
  <si>
    <t>PEW</t>
  </si>
  <si>
    <t>Phetchabun</t>
  </si>
  <si>
    <t>PHY</t>
  </si>
  <si>
    <t>Phitsanulok</t>
  </si>
  <si>
    <t>PHS</t>
  </si>
  <si>
    <t>Phnom Penh</t>
  </si>
  <si>
    <t>PNH</t>
  </si>
  <si>
    <t>Phrae</t>
  </si>
  <si>
    <t>PRH</t>
  </si>
  <si>
    <t>Phu Quoc</t>
  </si>
  <si>
    <t>PQC</t>
  </si>
  <si>
    <t>Phuket</t>
  </si>
  <si>
    <t>HKT</t>
  </si>
  <si>
    <t>Pleiku</t>
  </si>
  <si>
    <t>PXU</t>
  </si>
  <si>
    <t>Pohang Airport</t>
  </si>
  <si>
    <t>KPO</t>
  </si>
  <si>
    <t>Pontianak</t>
  </si>
  <si>
    <t>PNK</t>
  </si>
  <si>
    <t>Port Blair</t>
  </si>
  <si>
    <t>IXZ</t>
  </si>
  <si>
    <t>Port Hedland</t>
  </si>
  <si>
    <t>PHE</t>
  </si>
  <si>
    <t>Port Lincoln</t>
  </si>
  <si>
    <t>PLO</t>
  </si>
  <si>
    <t>Port Macquarie</t>
  </si>
  <si>
    <t>PQQ</t>
  </si>
  <si>
    <t>Proserpine</t>
  </si>
  <si>
    <t>PPP</t>
  </si>
  <si>
    <t>Puerto Princesa</t>
  </si>
  <si>
    <t>PPS</t>
  </si>
  <si>
    <t>Puka Puka</t>
  </si>
  <si>
    <t>PKP</t>
  </si>
  <si>
    <t>Pukarua</t>
  </si>
  <si>
    <t>Qianjiang</t>
  </si>
  <si>
    <t>JIQ</t>
  </si>
  <si>
    <t>Qiemo</t>
  </si>
  <si>
    <t>IQM</t>
  </si>
  <si>
    <t>Qing Dao</t>
  </si>
  <si>
    <t>TAO</t>
  </si>
  <si>
    <t>Qingyang</t>
  </si>
  <si>
    <t>IQN</t>
  </si>
  <si>
    <t>Qinhuangdao</t>
  </si>
  <si>
    <t>Qiqihar</t>
  </si>
  <si>
    <t>NDG</t>
  </si>
  <si>
    <t>Quang Ngai</t>
  </si>
  <si>
    <t>VCL</t>
  </si>
  <si>
    <t>Quanzhou</t>
  </si>
  <si>
    <t>JJN</t>
  </si>
  <si>
    <t>Queenstown</t>
  </si>
  <si>
    <t>ZQN</t>
  </si>
  <si>
    <t>Quetta</t>
  </si>
  <si>
    <t>UET</t>
  </si>
  <si>
    <t>Qui Nhon</t>
  </si>
  <si>
    <t>UIH</t>
  </si>
  <si>
    <t>Quzhou</t>
  </si>
  <si>
    <t>JUZ</t>
  </si>
  <si>
    <t>Rach Gia</t>
  </si>
  <si>
    <t>VKG</t>
  </si>
  <si>
    <t>Raiatea</t>
  </si>
  <si>
    <t>RFP</t>
  </si>
  <si>
    <t>Raivavae</t>
  </si>
  <si>
    <t>RVV</t>
  </si>
  <si>
    <t>Rangiroa</t>
  </si>
  <si>
    <t>RGI</t>
  </si>
  <si>
    <t>Ranong</t>
  </si>
  <si>
    <t>UNN</t>
  </si>
  <si>
    <t>Raroia</t>
  </si>
  <si>
    <t>RRR</t>
  </si>
  <si>
    <t>Rarotonga</t>
  </si>
  <si>
    <t>RAR</t>
  </si>
  <si>
    <t>Reao</t>
  </si>
  <si>
    <t>REA</t>
  </si>
  <si>
    <t>Redang</t>
  </si>
  <si>
    <t>RDN</t>
  </si>
  <si>
    <t>Rishiri</t>
  </si>
  <si>
    <t>RIS</t>
  </si>
  <si>
    <t>Rockhampton</t>
  </si>
  <si>
    <t>ROK</t>
  </si>
  <si>
    <t>Roi Et</t>
  </si>
  <si>
    <t>ROI</t>
  </si>
  <si>
    <t>Roma</t>
  </si>
  <si>
    <t>RMA</t>
  </si>
  <si>
    <t>Rota</t>
  </si>
  <si>
    <t>ROP</t>
  </si>
  <si>
    <t>Roxas</t>
  </si>
  <si>
    <t>RXS</t>
  </si>
  <si>
    <t>Rurutu</t>
  </si>
  <si>
    <t>RUR</t>
  </si>
  <si>
    <t>Sacheon</t>
  </si>
  <si>
    <t>HIN</t>
  </si>
  <si>
    <t>Sado</t>
  </si>
  <si>
    <t>SDS</t>
  </si>
  <si>
    <t>Saga</t>
  </si>
  <si>
    <t>HSG</t>
  </si>
  <si>
    <t>Saipan</t>
  </si>
  <si>
    <t>SPN</t>
  </si>
  <si>
    <t>Sakon Nakhon</t>
  </si>
  <si>
    <t>SNO</t>
  </si>
  <si>
    <t>SJI</t>
  </si>
  <si>
    <t>Sandakan</t>
  </si>
  <si>
    <t>SDK</t>
  </si>
  <si>
    <t>Sanya</t>
  </si>
  <si>
    <t>SYX</t>
  </si>
  <si>
    <t>Sao Vàng</t>
  </si>
  <si>
    <t>THD</t>
  </si>
  <si>
    <t>Sapporo</t>
  </si>
  <si>
    <t>CTS</t>
  </si>
  <si>
    <t>OKD</t>
  </si>
  <si>
    <t>Semarang</t>
  </si>
  <si>
    <t>SRG</t>
  </si>
  <si>
    <t>Sendai</t>
  </si>
  <si>
    <t>SDJ</t>
  </si>
  <si>
    <t>Seoul</t>
  </si>
  <si>
    <t>GMP</t>
  </si>
  <si>
    <t>Shanghai</t>
  </si>
  <si>
    <t>SHA</t>
  </si>
  <si>
    <t>PVG</t>
  </si>
  <si>
    <t>Shenyang City</t>
  </si>
  <si>
    <t>SHE</t>
  </si>
  <si>
    <t>Shenzhen</t>
  </si>
  <si>
    <t>SZX</t>
  </si>
  <si>
    <t>Shijiazhuang</t>
  </si>
  <si>
    <t>SJW</t>
  </si>
  <si>
    <t>Shirahama</t>
  </si>
  <si>
    <t>SHM</t>
  </si>
  <si>
    <t>Shizuoka</t>
  </si>
  <si>
    <t>FSZ</t>
  </si>
  <si>
    <t>Shonai</t>
  </si>
  <si>
    <t>SYO</t>
  </si>
  <si>
    <t>Siargao Island</t>
  </si>
  <si>
    <t>IAO</t>
  </si>
  <si>
    <t>Sibu</t>
  </si>
  <si>
    <t>SBW</t>
  </si>
  <si>
    <t>Siem Reap</t>
  </si>
  <si>
    <t>REP</t>
  </si>
  <si>
    <t>Sihanouk Ville</t>
  </si>
  <si>
    <t>KOS</t>
  </si>
  <si>
    <t>Simao</t>
  </si>
  <si>
    <t>SYM</t>
  </si>
  <si>
    <t>SIN</t>
  </si>
  <si>
    <t>Srinagar</t>
  </si>
  <si>
    <t>SXR</t>
  </si>
  <si>
    <t>Subang</t>
  </si>
  <si>
    <t>SZB</t>
  </si>
  <si>
    <t>Sukagawa</t>
  </si>
  <si>
    <t>FKS</t>
  </si>
  <si>
    <t>Sukhothai</t>
  </si>
  <si>
    <t>THS</t>
  </si>
  <si>
    <t>Surabaya</t>
  </si>
  <si>
    <t>SUB</t>
  </si>
  <si>
    <t>Surakarta</t>
  </si>
  <si>
    <t>SOC</t>
  </si>
  <si>
    <t>Surat Thani</t>
  </si>
  <si>
    <t>URT</t>
  </si>
  <si>
    <t>Surigao</t>
  </si>
  <si>
    <t>SUG</t>
  </si>
  <si>
    <t>Sydney</t>
  </si>
  <si>
    <t>SYD</t>
  </si>
  <si>
    <t>Tacheng</t>
  </si>
  <si>
    <t>TCG</t>
  </si>
  <si>
    <t>Tacloban</t>
  </si>
  <si>
    <t>TAC</t>
  </si>
  <si>
    <t>Tagbilaran</t>
  </si>
  <si>
    <t>TAG</t>
  </si>
  <si>
    <t>Taipei</t>
  </si>
  <si>
    <t>TPE</t>
  </si>
  <si>
    <t>Taiyuan</t>
  </si>
  <si>
    <t>TYN</t>
  </si>
  <si>
    <t>Taizhou</t>
  </si>
  <si>
    <t>HYN</t>
  </si>
  <si>
    <t>YTY</t>
  </si>
  <si>
    <t>Takamatsu</t>
  </si>
  <si>
    <t>TAK</t>
  </si>
  <si>
    <t>Takapoto</t>
  </si>
  <si>
    <t>TKP</t>
  </si>
  <si>
    <t>Takaroa</t>
  </si>
  <si>
    <t>TKX</t>
  </si>
  <si>
    <t>Takume</t>
  </si>
  <si>
    <t>TJN</t>
  </si>
  <si>
    <t>Tamworth</t>
  </si>
  <si>
    <t>TMW</t>
  </si>
  <si>
    <t>Tangshan</t>
  </si>
  <si>
    <t>TVS</t>
  </si>
  <si>
    <t>Tanjung Pinang</t>
  </si>
  <si>
    <t>TNJ</t>
  </si>
  <si>
    <t>Taree</t>
  </si>
  <si>
    <t>TRO</t>
  </si>
  <si>
    <t>Tatakoto</t>
  </si>
  <si>
    <t>TKV</t>
  </si>
  <si>
    <t>Tawau</t>
  </si>
  <si>
    <t>TWU</t>
  </si>
  <si>
    <t>Tenchong County</t>
  </si>
  <si>
    <t>TCZ</t>
  </si>
  <si>
    <t>Thursday Island</t>
  </si>
  <si>
    <t>TIS</t>
  </si>
  <si>
    <t>Tianjin</t>
  </si>
  <si>
    <t>TSN</t>
  </si>
  <si>
    <t>Tianshui</t>
  </si>
  <si>
    <t>THQ</t>
  </si>
  <si>
    <t>Tikehau</t>
  </si>
  <si>
    <t>TIH</t>
  </si>
  <si>
    <t>Tinian</t>
  </si>
  <si>
    <t>TIQ</t>
  </si>
  <si>
    <t>Tioman</t>
  </si>
  <si>
    <t>TOD</t>
  </si>
  <si>
    <t>Tiruchirapalli</t>
  </si>
  <si>
    <t>TRZ</t>
  </si>
  <si>
    <t>Tokushima</t>
  </si>
  <si>
    <t>TKS</t>
  </si>
  <si>
    <t>Tokyo</t>
  </si>
  <si>
    <t>NRT</t>
  </si>
  <si>
    <t>HND</t>
  </si>
  <si>
    <t>Tongliao</t>
  </si>
  <si>
    <t>TGO</t>
  </si>
  <si>
    <t>Tongren</t>
  </si>
  <si>
    <t>TEN</t>
  </si>
  <si>
    <t>Toowoomba</t>
  </si>
  <si>
    <t>Tottori</t>
  </si>
  <si>
    <t>TTJ</t>
  </si>
  <si>
    <t>Townsville</t>
  </si>
  <si>
    <t>TSV</t>
  </si>
  <si>
    <t>Toyama</t>
  </si>
  <si>
    <t>TOY</t>
  </si>
  <si>
    <t>Trang</t>
  </si>
  <si>
    <t>TST</t>
  </si>
  <si>
    <t>Trat</t>
  </si>
  <si>
    <t>TDX</t>
  </si>
  <si>
    <t>Trivandrum</t>
  </si>
  <si>
    <t>TRV</t>
  </si>
  <si>
    <t>Tsushima</t>
  </si>
  <si>
    <t>TSJ</t>
  </si>
  <si>
    <t>Tubuai</t>
  </si>
  <si>
    <t>TUB</t>
  </si>
  <si>
    <t>Tugdan</t>
  </si>
  <si>
    <t>TBH</t>
  </si>
  <si>
    <t>Tuguegarao</t>
  </si>
  <si>
    <t>TUG</t>
  </si>
  <si>
    <t>Tulufan</t>
  </si>
  <si>
    <t>TLQ</t>
  </si>
  <si>
    <t>Tureia</t>
  </si>
  <si>
    <t>ZTA</t>
  </si>
  <si>
    <t>Tuy Hoa</t>
  </si>
  <si>
    <t>TBB</t>
  </si>
  <si>
    <t>Ua Huka</t>
  </si>
  <si>
    <t>Ua Pou</t>
  </si>
  <si>
    <t>UAP</t>
  </si>
  <si>
    <t>Ube</t>
  </si>
  <si>
    <t>UBJ</t>
  </si>
  <si>
    <t>Ubon Ratchathani</t>
  </si>
  <si>
    <t>UBP</t>
  </si>
  <si>
    <t>Udon Thani</t>
  </si>
  <si>
    <t>UTH</t>
  </si>
  <si>
    <t>Ujung Pandang</t>
  </si>
  <si>
    <t>UPG</t>
  </si>
  <si>
    <t>Ulaanbaatar</t>
  </si>
  <si>
    <t>ULN</t>
  </si>
  <si>
    <t>Ulanhot</t>
  </si>
  <si>
    <t>HLH</t>
  </si>
  <si>
    <t>Ulsan</t>
  </si>
  <si>
    <t>USN</t>
  </si>
  <si>
    <t>Urumchi</t>
  </si>
  <si>
    <t>URC</t>
  </si>
  <si>
    <t>Vahitahi</t>
  </si>
  <si>
    <t>VHZ</t>
  </si>
  <si>
    <t>Varanasi</t>
  </si>
  <si>
    <t>VNS</t>
  </si>
  <si>
    <t>Vigan</t>
  </si>
  <si>
    <t>VGN</t>
  </si>
  <si>
    <t>Vinh</t>
  </si>
  <si>
    <t>VII</t>
  </si>
  <si>
    <t>Virac</t>
  </si>
  <si>
    <t>VRC</t>
  </si>
  <si>
    <t>Wagga Wagga</t>
  </si>
  <si>
    <t>WGA</t>
  </si>
  <si>
    <t>Wajima</t>
  </si>
  <si>
    <t>NTQ</t>
  </si>
  <si>
    <t>Wakkanai</t>
  </si>
  <si>
    <t>WKJ</t>
  </si>
  <si>
    <t>Wanxian</t>
  </si>
  <si>
    <t>WXN</t>
  </si>
  <si>
    <t>Weifang</t>
  </si>
  <si>
    <t>WEF</t>
  </si>
  <si>
    <t>Weihai</t>
  </si>
  <si>
    <t>WEH</t>
  </si>
  <si>
    <t>Weipa</t>
  </si>
  <si>
    <t>WEI</t>
  </si>
  <si>
    <t>Wellington</t>
  </si>
  <si>
    <t>WLG</t>
  </si>
  <si>
    <t>Wenshan</t>
  </si>
  <si>
    <t>WNH</t>
  </si>
  <si>
    <t>Wenzhou</t>
  </si>
  <si>
    <t>WNZ</t>
  </si>
  <si>
    <t>Whitemark</t>
  </si>
  <si>
    <t>FLS</t>
  </si>
  <si>
    <t>Whyalla</t>
  </si>
  <si>
    <t>WAY</t>
  </si>
  <si>
    <t>Wonju</t>
  </si>
  <si>
    <t>WJU</t>
  </si>
  <si>
    <t>Wuhai</t>
  </si>
  <si>
    <t>WUA</t>
  </si>
  <si>
    <t>Wuhan</t>
  </si>
  <si>
    <t>WUH</t>
  </si>
  <si>
    <t>Wuxi</t>
  </si>
  <si>
    <t>WUX</t>
  </si>
  <si>
    <t>Wuyishan</t>
  </si>
  <si>
    <t>WUS</t>
  </si>
  <si>
    <t>Wuzhou</t>
  </si>
  <si>
    <t>WUZ</t>
  </si>
  <si>
    <t>Xi'An</t>
  </si>
  <si>
    <t>XIY</t>
  </si>
  <si>
    <t>Xiahe</t>
  </si>
  <si>
    <t>GXH</t>
  </si>
  <si>
    <t>Xiamen</t>
  </si>
  <si>
    <t>XMN</t>
  </si>
  <si>
    <t>Xiangfan</t>
  </si>
  <si>
    <t>XFN</t>
  </si>
  <si>
    <t>Xichang</t>
  </si>
  <si>
    <t>XIC</t>
  </si>
  <si>
    <t>Xigaze</t>
  </si>
  <si>
    <t>RKZ</t>
  </si>
  <si>
    <t>Xilinhot</t>
  </si>
  <si>
    <t>XIL</t>
  </si>
  <si>
    <t>Xingyi</t>
  </si>
  <si>
    <t>ACX</t>
  </si>
  <si>
    <t>Xining</t>
  </si>
  <si>
    <t>XNN</t>
  </si>
  <si>
    <t>Xishuangbanna</t>
  </si>
  <si>
    <t>JHG</t>
  </si>
  <si>
    <t>Xuzhou</t>
  </si>
  <si>
    <t>XUZ</t>
  </si>
  <si>
    <t>Yamagata</t>
  </si>
  <si>
    <t>GAJ</t>
  </si>
  <si>
    <t>Yan'an</t>
  </si>
  <si>
    <t>ENY</t>
  </si>
  <si>
    <t>Yancheng</t>
  </si>
  <si>
    <t>YNZ</t>
  </si>
  <si>
    <t>Yangon</t>
  </si>
  <si>
    <t>RGN</t>
  </si>
  <si>
    <t>Yangyang</t>
  </si>
  <si>
    <t>YNY</t>
  </si>
  <si>
    <t>Yanji</t>
  </si>
  <si>
    <t>YNJ</t>
  </si>
  <si>
    <t>Yantai</t>
  </si>
  <si>
    <t>YNT</t>
  </si>
  <si>
    <t>Yeosu</t>
  </si>
  <si>
    <t>RSU</t>
  </si>
  <si>
    <t>Yibin</t>
  </si>
  <si>
    <t>YBP</t>
  </si>
  <si>
    <t>Yichang</t>
  </si>
  <si>
    <t>YIH</t>
  </si>
  <si>
    <t>Yichun</t>
  </si>
  <si>
    <t>LDS</t>
  </si>
  <si>
    <t>YIC</t>
  </si>
  <si>
    <t>Yinchuan</t>
  </si>
  <si>
    <t>INC</t>
  </si>
  <si>
    <t>Yining</t>
  </si>
  <si>
    <t>YIN</t>
  </si>
  <si>
    <t>Yiwu</t>
  </si>
  <si>
    <t>YIW</t>
  </si>
  <si>
    <t>Yogyakarta</t>
  </si>
  <si>
    <t>JOG</t>
  </si>
  <si>
    <t>Yonago</t>
  </si>
  <si>
    <t>YGJ</t>
  </si>
  <si>
    <t>Yonaguni</t>
  </si>
  <si>
    <t>OGN</t>
  </si>
  <si>
    <t>Yulin</t>
  </si>
  <si>
    <t>UYN</t>
  </si>
  <si>
    <t>Yuncheng</t>
  </si>
  <si>
    <t>YCU</t>
  </si>
  <si>
    <t>Yushu</t>
  </si>
  <si>
    <t>YUS</t>
  </si>
  <si>
    <t>Zamboanga</t>
  </si>
  <si>
    <t>ZAM</t>
  </si>
  <si>
    <t>Zhangjiajie</t>
  </si>
  <si>
    <t>DYG</t>
  </si>
  <si>
    <t>Zhangjiakou</t>
  </si>
  <si>
    <t>ZQZ</t>
  </si>
  <si>
    <t>Zhangye</t>
  </si>
  <si>
    <t>YZY</t>
  </si>
  <si>
    <t>Zhanjiang</t>
  </si>
  <si>
    <t>ZHA</t>
  </si>
  <si>
    <t>Zhaotong</t>
  </si>
  <si>
    <t>ZAT</t>
  </si>
  <si>
    <t>Zhengzhou</t>
  </si>
  <si>
    <t>CGO</t>
  </si>
  <si>
    <t>Zhi Jiang</t>
  </si>
  <si>
    <t>HJJ</t>
  </si>
  <si>
    <t>Zhongwei</t>
  </si>
  <si>
    <t>ZHY</t>
  </si>
  <si>
    <t>Zhoushan</t>
  </si>
  <si>
    <t>HSN</t>
  </si>
  <si>
    <t>Zhuhai City</t>
  </si>
  <si>
    <t>ZUH</t>
  </si>
  <si>
    <t>Zunyi</t>
  </si>
  <si>
    <t>ZYI</t>
  </si>
  <si>
    <t>Île des Pins</t>
  </si>
  <si>
    <t>ILP</t>
  </si>
  <si>
    <t>LCG</t>
  </si>
  <si>
    <t>Aalborg</t>
  </si>
  <si>
    <t>AAL</t>
  </si>
  <si>
    <t>Aalesund</t>
  </si>
  <si>
    <t>AES</t>
  </si>
  <si>
    <t>Aarhus</t>
  </si>
  <si>
    <t>AAR</t>
  </si>
  <si>
    <t>Abakan</t>
  </si>
  <si>
    <t>ABA</t>
  </si>
  <si>
    <t>Aberdeen</t>
  </si>
  <si>
    <t>ABZ</t>
  </si>
  <si>
    <t>Adana</t>
  </si>
  <si>
    <t>ADA</t>
  </si>
  <si>
    <t>Adiyaman</t>
  </si>
  <si>
    <t>ADF</t>
  </si>
  <si>
    <t>Agen</t>
  </si>
  <si>
    <t>AGF</t>
  </si>
  <si>
    <t>Agri</t>
  </si>
  <si>
    <t>AJI</t>
  </si>
  <si>
    <t>Aix-en-Provence</t>
  </si>
  <si>
    <t>QXB</t>
  </si>
  <si>
    <t>Ajaccio</t>
  </si>
  <si>
    <t>AJA</t>
  </si>
  <si>
    <t>Akureyri</t>
  </si>
  <si>
    <t>AEY</t>
  </si>
  <si>
    <t>Albacete</t>
  </si>
  <si>
    <t>ABC</t>
  </si>
  <si>
    <t>Albenga</t>
  </si>
  <si>
    <t>Albert</t>
  </si>
  <si>
    <t>BYF</t>
  </si>
  <si>
    <t>Alderney</t>
  </si>
  <si>
    <t>ACI</t>
  </si>
  <si>
    <t>Alexandroupolis</t>
  </si>
  <si>
    <t>AXD</t>
  </si>
  <si>
    <t>Algeciras</t>
  </si>
  <si>
    <t>AEI</t>
  </si>
  <si>
    <t>Alghero</t>
  </si>
  <si>
    <t>AHO</t>
  </si>
  <si>
    <t>Alicante</t>
  </si>
  <si>
    <t>ALC</t>
  </si>
  <si>
    <t>Almería</t>
  </si>
  <si>
    <t>LEI</t>
  </si>
  <si>
    <t>Alta</t>
  </si>
  <si>
    <t>ALF</t>
  </si>
  <si>
    <t>Amasya</t>
  </si>
  <si>
    <t>MZH</t>
  </si>
  <si>
    <t>Amsterdam</t>
  </si>
  <si>
    <t>AMS</t>
  </si>
  <si>
    <t>Anadyr</t>
  </si>
  <si>
    <t>DYR</t>
  </si>
  <si>
    <t>Anapa</t>
  </si>
  <si>
    <t>AAQ</t>
  </si>
  <si>
    <t>Ancona</t>
  </si>
  <si>
    <t>AOI</t>
  </si>
  <si>
    <t>Andoya</t>
  </si>
  <si>
    <t>ANX</t>
  </si>
  <si>
    <t>Angelholm</t>
  </si>
  <si>
    <t>AGH</t>
  </si>
  <si>
    <t>Angouleme</t>
  </si>
  <si>
    <t>Ankara</t>
  </si>
  <si>
    <t>ESB</t>
  </si>
  <si>
    <t>Annecy</t>
  </si>
  <si>
    <t>NCY</t>
  </si>
  <si>
    <t>Antakya</t>
  </si>
  <si>
    <t>HTY</t>
  </si>
  <si>
    <t>Antalya</t>
  </si>
  <si>
    <t>AYT</t>
  </si>
  <si>
    <t>Antwerp</t>
  </si>
  <si>
    <t>ANR</t>
  </si>
  <si>
    <t>Aosta</t>
  </si>
  <si>
    <t>AOT</t>
  </si>
  <si>
    <t>Arad</t>
  </si>
  <si>
    <t>ARW</t>
  </si>
  <si>
    <t>Araxos/Patras</t>
  </si>
  <si>
    <t>GPA</t>
  </si>
  <si>
    <t>Arkhangelsk</t>
  </si>
  <si>
    <t>ARH</t>
  </si>
  <si>
    <t>Arnage</t>
  </si>
  <si>
    <t>LME</t>
  </si>
  <si>
    <t>Arvidsjaur</t>
  </si>
  <si>
    <t>AJR</t>
  </si>
  <si>
    <t>Astrakhan</t>
  </si>
  <si>
    <t>ASF</t>
  </si>
  <si>
    <t>Asturias</t>
  </si>
  <si>
    <t>OVD</t>
  </si>
  <si>
    <t>Astypalaia</t>
  </si>
  <si>
    <t>JTY</t>
  </si>
  <si>
    <t>Athens</t>
  </si>
  <si>
    <t>ATH</t>
  </si>
  <si>
    <t>Aurillac</t>
  </si>
  <si>
    <t>AUR</t>
  </si>
  <si>
    <t>Auxerre</t>
  </si>
  <si>
    <t>AUF</t>
  </si>
  <si>
    <t>Avignon</t>
  </si>
  <si>
    <t>AVN</t>
  </si>
  <si>
    <t>Aydin</t>
  </si>
  <si>
    <t>CII</t>
  </si>
  <si>
    <t>Babimost</t>
  </si>
  <si>
    <t>IEG</t>
  </si>
  <si>
    <t>Bacau</t>
  </si>
  <si>
    <t>BCM</t>
  </si>
  <si>
    <t>Badajoz</t>
  </si>
  <si>
    <t>BJZ</t>
  </si>
  <si>
    <t>Baden Baden</t>
  </si>
  <si>
    <t>FKB</t>
  </si>
  <si>
    <t>Baia Mare</t>
  </si>
  <si>
    <t>BAY</t>
  </si>
  <si>
    <t>Balikesir</t>
  </si>
  <si>
    <t>BZI</t>
  </si>
  <si>
    <t>EDO</t>
  </si>
  <si>
    <t>Banja Luka</t>
  </si>
  <si>
    <t>BNX</t>
  </si>
  <si>
    <t>Barberey Saint Sulpice</t>
  </si>
  <si>
    <t>QYR</t>
  </si>
  <si>
    <t>Barcelona</t>
  </si>
  <si>
    <t>BCN</t>
  </si>
  <si>
    <t>Bardufoss</t>
  </si>
  <si>
    <t>BDU</t>
  </si>
  <si>
    <t>Bari</t>
  </si>
  <si>
    <t>BRI</t>
  </si>
  <si>
    <t>Barnaul</t>
  </si>
  <si>
    <t>BAX</t>
  </si>
  <si>
    <t>Barra</t>
  </si>
  <si>
    <t>BRR</t>
  </si>
  <si>
    <t>Basel</t>
  </si>
  <si>
    <t>BSL</t>
  </si>
  <si>
    <t>Bastia</t>
  </si>
  <si>
    <t>BIA</t>
  </si>
  <si>
    <t>Batman</t>
  </si>
  <si>
    <t>BAL</t>
  </si>
  <si>
    <t>Batsfjord</t>
  </si>
  <si>
    <t>BJF</t>
  </si>
  <si>
    <t>Batumi</t>
  </si>
  <si>
    <t>BUS</t>
  </si>
  <si>
    <t>Beauvais</t>
  </si>
  <si>
    <t>BVA</t>
  </si>
  <si>
    <t>Beja</t>
  </si>
  <si>
    <t>BYJ</t>
  </si>
  <si>
    <t>Belfast</t>
  </si>
  <si>
    <t>BFS</t>
  </si>
  <si>
    <t>Belgorod</t>
  </si>
  <si>
    <t>EGO</t>
  </si>
  <si>
    <t>Belgrade</t>
  </si>
  <si>
    <t>BEG</t>
  </si>
  <si>
    <t>Benbecula</t>
  </si>
  <si>
    <t>BEB</t>
  </si>
  <si>
    <t>Bergen</t>
  </si>
  <si>
    <t>BGO</t>
  </si>
  <si>
    <t>Bergerac</t>
  </si>
  <si>
    <t>EGC</t>
  </si>
  <si>
    <t>Berlevag</t>
  </si>
  <si>
    <t>BVG</t>
  </si>
  <si>
    <t>Berlin</t>
  </si>
  <si>
    <t>SXF</t>
  </si>
  <si>
    <t>TXL</t>
  </si>
  <si>
    <t>Bern</t>
  </si>
  <si>
    <t>BRN</t>
  </si>
  <si>
    <t>Biarritz</t>
  </si>
  <si>
    <t>BIQ</t>
  </si>
  <si>
    <t>Bilbao</t>
  </si>
  <si>
    <t>BIO</t>
  </si>
  <si>
    <t>Billund</t>
  </si>
  <si>
    <t>BLL</t>
  </si>
  <si>
    <t>Bingöl</t>
  </si>
  <si>
    <t>BGG</t>
  </si>
  <si>
    <t>Birmingham</t>
  </si>
  <si>
    <t>BHX</t>
  </si>
  <si>
    <t>Blackpool</t>
  </si>
  <si>
    <t>BLK</t>
  </si>
  <si>
    <t>Blagovenschensk</t>
  </si>
  <si>
    <t>BQS</t>
  </si>
  <si>
    <t>Bodo</t>
  </si>
  <si>
    <t>BOO</t>
  </si>
  <si>
    <t>Bodrum</t>
  </si>
  <si>
    <t>BJV</t>
  </si>
  <si>
    <t>Bologna</t>
  </si>
  <si>
    <t>BLQ</t>
  </si>
  <si>
    <t>Bolzano</t>
  </si>
  <si>
    <t>BZO</t>
  </si>
  <si>
    <t>Bordeaux</t>
  </si>
  <si>
    <t>BOD</t>
  </si>
  <si>
    <t>Borlänge</t>
  </si>
  <si>
    <t>BLE</t>
  </si>
  <si>
    <t>Bornholm</t>
  </si>
  <si>
    <t>RNN</t>
  </si>
  <si>
    <t>Bourgas</t>
  </si>
  <si>
    <t>BOJ</t>
  </si>
  <si>
    <t>Bournemouth</t>
  </si>
  <si>
    <t>BOH</t>
  </si>
  <si>
    <t>Bratislava</t>
  </si>
  <si>
    <t>BTS</t>
  </si>
  <si>
    <t>Bremen</t>
  </si>
  <si>
    <t>BRE</t>
  </si>
  <si>
    <t>Brest</t>
  </si>
  <si>
    <t>BES</t>
  </si>
  <si>
    <t>Brighton</t>
  </si>
  <si>
    <t>ESH</t>
  </si>
  <si>
    <t>Brindisi</t>
  </si>
  <si>
    <t>BDS</t>
  </si>
  <si>
    <t>Bristol</t>
  </si>
  <si>
    <t>BRS</t>
  </si>
  <si>
    <t>Brive-la-Gaillarde</t>
  </si>
  <si>
    <t>BVE</t>
  </si>
  <si>
    <t>Brno</t>
  </si>
  <si>
    <t>BRQ</t>
  </si>
  <si>
    <t>Bronnoysund</t>
  </si>
  <si>
    <t>BNN</t>
  </si>
  <si>
    <t>Brussels</t>
  </si>
  <si>
    <t>BRU</t>
  </si>
  <si>
    <t>Bucharest</t>
  </si>
  <si>
    <t>BBU</t>
  </si>
  <si>
    <t>OTP</t>
  </si>
  <si>
    <t>Budapest</t>
  </si>
  <si>
    <t>BUD</t>
  </si>
  <si>
    <t>Burgos</t>
  </si>
  <si>
    <t>RGS</t>
  </si>
  <si>
    <t>Bydgoszcz</t>
  </si>
  <si>
    <t>BZG</t>
  </si>
  <si>
    <t>Béziers</t>
  </si>
  <si>
    <t>BZR</t>
  </si>
  <si>
    <t>Caen</t>
  </si>
  <si>
    <t>CFR</t>
  </si>
  <si>
    <t>Cagliari</t>
  </si>
  <si>
    <t>CAG</t>
  </si>
  <si>
    <t>Calais / Dunkerque</t>
  </si>
  <si>
    <t>CQF</t>
  </si>
  <si>
    <t>Calheta</t>
  </si>
  <si>
    <t>SJZ</t>
  </si>
  <si>
    <t>Calvi</t>
  </si>
  <si>
    <t>CLY</t>
  </si>
  <si>
    <t>Cambridge</t>
  </si>
  <si>
    <t>CBG</t>
  </si>
  <si>
    <t>Campbeltown</t>
  </si>
  <si>
    <t>CAL</t>
  </si>
  <si>
    <t>Cannes</t>
  </si>
  <si>
    <t>CEQ</t>
  </si>
  <si>
    <t>Carcassonne</t>
  </si>
  <si>
    <t>CCF</t>
  </si>
  <si>
    <t>Cardiff</t>
  </si>
  <si>
    <t>CWL</t>
  </si>
  <si>
    <t>Carlisle</t>
  </si>
  <si>
    <t>CAX</t>
  </si>
  <si>
    <t>Castellet</t>
  </si>
  <si>
    <t>CTT</t>
  </si>
  <si>
    <t>Castres / Mazamet</t>
  </si>
  <si>
    <t>DCM</t>
  </si>
  <si>
    <t>Catania</t>
  </si>
  <si>
    <t>CTA</t>
  </si>
  <si>
    <t>Ceuta</t>
  </si>
  <si>
    <t>JCU</t>
  </si>
  <si>
    <t>Chalon</t>
  </si>
  <si>
    <t>Chambery</t>
  </si>
  <si>
    <t>CMF</t>
  </si>
  <si>
    <t>Chania</t>
  </si>
  <si>
    <t>CHQ</t>
  </si>
  <si>
    <t>Charleroi</t>
  </si>
  <si>
    <t>CRL</t>
  </si>
  <si>
    <t>CHR</t>
  </si>
  <si>
    <t>Chelyabinsk</t>
  </si>
  <si>
    <t>CEK</t>
  </si>
  <si>
    <t>Cherbourg</t>
  </si>
  <si>
    <t>CER</t>
  </si>
  <si>
    <t>Chios</t>
  </si>
  <si>
    <t>JKH</t>
  </si>
  <si>
    <t>Chisinau</t>
  </si>
  <si>
    <t>KIV</t>
  </si>
  <si>
    <t>Chita</t>
  </si>
  <si>
    <t>HTA</t>
  </si>
  <si>
    <t>Clermont-Ferrand</t>
  </si>
  <si>
    <t>CFE</t>
  </si>
  <si>
    <t>Cluj</t>
  </si>
  <si>
    <t>CLJ</t>
  </si>
  <si>
    <t>Colmar</t>
  </si>
  <si>
    <t>CMR</t>
  </si>
  <si>
    <t>Cologne</t>
  </si>
  <si>
    <t>CGN</t>
  </si>
  <si>
    <t>Comiso</t>
  </si>
  <si>
    <t>CIY</t>
  </si>
  <si>
    <t>Copenhagen</t>
  </si>
  <si>
    <t>CPH</t>
  </si>
  <si>
    <t>RKE</t>
  </si>
  <si>
    <t>Cork</t>
  </si>
  <si>
    <t>ORK</t>
  </si>
  <si>
    <t>Coventry</t>
  </si>
  <si>
    <t>CVT</t>
  </si>
  <si>
    <t>Crotone</t>
  </si>
  <si>
    <t>CRV</t>
  </si>
  <si>
    <t>Cuneo</t>
  </si>
  <si>
    <t>CUF</t>
  </si>
  <si>
    <t>Córdoba</t>
  </si>
  <si>
    <t>ODB</t>
  </si>
  <si>
    <t>Deauville</t>
  </si>
  <si>
    <t>DOL</t>
  </si>
  <si>
    <t>Derry</t>
  </si>
  <si>
    <t>LDY</t>
  </si>
  <si>
    <t>Dijon</t>
  </si>
  <si>
    <t>DIJ</t>
  </si>
  <si>
    <t>Dinard</t>
  </si>
  <si>
    <t>DNR</t>
  </si>
  <si>
    <t>Diyarbakir</t>
  </si>
  <si>
    <t>DIY</t>
  </si>
  <si>
    <t>Dnepropetrovsk</t>
  </si>
  <si>
    <t>DNK</t>
  </si>
  <si>
    <t>Dole</t>
  </si>
  <si>
    <t>DLE</t>
  </si>
  <si>
    <t>Doncaster</t>
  </si>
  <si>
    <t>DSA</t>
  </si>
  <si>
    <t>Dortmund</t>
  </si>
  <si>
    <t>DTM</t>
  </si>
  <si>
    <t>Dresden</t>
  </si>
  <si>
    <t>DRS</t>
  </si>
  <si>
    <t>Dublin</t>
  </si>
  <si>
    <t>DUB</t>
  </si>
  <si>
    <t>Dubrovnik</t>
  </si>
  <si>
    <t>DBV</t>
  </si>
  <si>
    <t>Dundee</t>
  </si>
  <si>
    <t>DND</t>
  </si>
  <si>
    <t>Düsseldorf</t>
  </si>
  <si>
    <t>DUS</t>
  </si>
  <si>
    <t>East Midlands</t>
  </si>
  <si>
    <t>EMA</t>
  </si>
  <si>
    <t>Edinburgh</t>
  </si>
  <si>
    <t>EDI</t>
  </si>
  <si>
    <t>Egilsstaðir</t>
  </si>
  <si>
    <t>EGS</t>
  </si>
  <si>
    <t>Eindhoven</t>
  </si>
  <si>
    <t>EIN</t>
  </si>
  <si>
    <t>Ekaterinburg</t>
  </si>
  <si>
    <t>SVX</t>
  </si>
  <si>
    <t>EZS</t>
  </si>
  <si>
    <t>Elba</t>
  </si>
  <si>
    <t>EBA</t>
  </si>
  <si>
    <t>Enontekiö</t>
  </si>
  <si>
    <t>ENF</t>
  </si>
  <si>
    <t>Erfurt</t>
  </si>
  <si>
    <t>ERF</t>
  </si>
  <si>
    <t>Erzincan</t>
  </si>
  <si>
    <t>ERC</t>
  </si>
  <si>
    <t>Erzurum</t>
  </si>
  <si>
    <t>ERZ</t>
  </si>
  <si>
    <t>Esbjerg</t>
  </si>
  <si>
    <t>EBJ</t>
  </si>
  <si>
    <t>Eskisehir</t>
  </si>
  <si>
    <t>AOE</t>
  </si>
  <si>
    <t>Exeter</t>
  </si>
  <si>
    <t>EXT</t>
  </si>
  <si>
    <t>Fagernes</t>
  </si>
  <si>
    <t>VDB</t>
  </si>
  <si>
    <t>Faro</t>
  </si>
  <si>
    <t>FAO</t>
  </si>
  <si>
    <t>Figari</t>
  </si>
  <si>
    <t>FSC</t>
  </si>
  <si>
    <t>Florence</t>
  </si>
  <si>
    <t>FLR</t>
  </si>
  <si>
    <t>Flores</t>
  </si>
  <si>
    <t>FLW</t>
  </si>
  <si>
    <t>Floro</t>
  </si>
  <si>
    <t>FRO</t>
  </si>
  <si>
    <t>Foggia</t>
  </si>
  <si>
    <t>FOG</t>
  </si>
  <si>
    <t>Forde</t>
  </si>
  <si>
    <t>FDE</t>
  </si>
  <si>
    <t>Forli</t>
  </si>
  <si>
    <t>FRL</t>
  </si>
  <si>
    <t>Frankfurt</t>
  </si>
  <si>
    <t>FRA</t>
  </si>
  <si>
    <t>Friedrichshafen</t>
  </si>
  <si>
    <t>FDH</t>
  </si>
  <si>
    <t>Fuerteventura</t>
  </si>
  <si>
    <t>FUE</t>
  </si>
  <si>
    <t>Funchal</t>
  </si>
  <si>
    <t>FNC</t>
  </si>
  <si>
    <t>Gap-Tallard</t>
  </si>
  <si>
    <t>GAT</t>
  </si>
  <si>
    <t>Gaziantep</t>
  </si>
  <si>
    <t>GZT</t>
  </si>
  <si>
    <t>Gazipasa</t>
  </si>
  <si>
    <t>GZP</t>
  </si>
  <si>
    <t>Gdansk</t>
  </si>
  <si>
    <t>GDN</t>
  </si>
  <si>
    <t>Gelendzhik</t>
  </si>
  <si>
    <t>GDZ</t>
  </si>
  <si>
    <t>Geneva</t>
  </si>
  <si>
    <t>GVA</t>
  </si>
  <si>
    <t>Genoa</t>
  </si>
  <si>
    <t>GOA</t>
  </si>
  <si>
    <t>Girona</t>
  </si>
  <si>
    <t>GRO</t>
  </si>
  <si>
    <t>Glasgow</t>
  </si>
  <si>
    <t>GLA</t>
  </si>
  <si>
    <t>Gloucester</t>
  </si>
  <si>
    <t>GLO</t>
  </si>
  <si>
    <t>Gothenburg</t>
  </si>
  <si>
    <t>GOT</t>
  </si>
  <si>
    <t>Gran Canaria</t>
  </si>
  <si>
    <t>LPA</t>
  </si>
  <si>
    <t>Granada</t>
  </si>
  <si>
    <t>GRX</t>
  </si>
  <si>
    <t>Graz</t>
  </si>
  <si>
    <t>GRZ</t>
  </si>
  <si>
    <t>Grenoble</t>
  </si>
  <si>
    <t>GNB</t>
  </si>
  <si>
    <t>Grimsey</t>
  </si>
  <si>
    <t>GRY</t>
  </si>
  <si>
    <t>Groningen</t>
  </si>
  <si>
    <t>GRQ</t>
  </si>
  <si>
    <t>Grosseto</t>
  </si>
  <si>
    <t>GRS</t>
  </si>
  <si>
    <t>Guernsey</t>
  </si>
  <si>
    <t>GCI</t>
  </si>
  <si>
    <t>Gällivare</t>
  </si>
  <si>
    <t>GEV</t>
  </si>
  <si>
    <t>Gökçeada</t>
  </si>
  <si>
    <t>GKD</t>
  </si>
  <si>
    <t>Hagfors</t>
  </si>
  <si>
    <t>HFS</t>
  </si>
  <si>
    <t>Hahn</t>
  </si>
  <si>
    <t>HHN</t>
  </si>
  <si>
    <t>Halli</t>
  </si>
  <si>
    <t>KEV</t>
  </si>
  <si>
    <t>Halmstad</t>
  </si>
  <si>
    <t>HAD</t>
  </si>
  <si>
    <t>Hamburg</t>
  </si>
  <si>
    <t>HAM</t>
  </si>
  <si>
    <t>Hammerfest</t>
  </si>
  <si>
    <t>HFT</t>
  </si>
  <si>
    <t>Hanover</t>
  </si>
  <si>
    <t>HAJ</t>
  </si>
  <si>
    <t>Harstad</t>
  </si>
  <si>
    <t>EVE</t>
  </si>
  <si>
    <t>Hasvik</t>
  </si>
  <si>
    <t>HAA</t>
  </si>
  <si>
    <t>Haugesund</t>
  </si>
  <si>
    <t>HAU</t>
  </si>
  <si>
    <t>Hawarden</t>
  </si>
  <si>
    <t>CEG</t>
  </si>
  <si>
    <t>Helsinki</t>
  </si>
  <si>
    <t>HEL</t>
  </si>
  <si>
    <t>Hemavan</t>
  </si>
  <si>
    <t>HMV</t>
  </si>
  <si>
    <t>Heraklion</t>
  </si>
  <si>
    <t>HER</t>
  </si>
  <si>
    <t>Hierro</t>
  </si>
  <si>
    <t>VDE</t>
  </si>
  <si>
    <t>Hofn</t>
  </si>
  <si>
    <t>HFN</t>
  </si>
  <si>
    <t>Honningsvag</t>
  </si>
  <si>
    <t>HVG</t>
  </si>
  <si>
    <t>Horta</t>
  </si>
  <si>
    <t>HOR</t>
  </si>
  <si>
    <t>Huesca-Pirineos</t>
  </si>
  <si>
    <t>HSK</t>
  </si>
  <si>
    <t>Humberside</t>
  </si>
  <si>
    <t>HUY</t>
  </si>
  <si>
    <t>Husavik</t>
  </si>
  <si>
    <t>HZK</t>
  </si>
  <si>
    <t>Iasi</t>
  </si>
  <si>
    <t>IAS</t>
  </si>
  <si>
    <t>Ibiza</t>
  </si>
  <si>
    <t>IBZ</t>
  </si>
  <si>
    <t>Igdir</t>
  </si>
  <si>
    <t>IGD</t>
  </si>
  <si>
    <t>Ikaria</t>
  </si>
  <si>
    <t>JIK</t>
  </si>
  <si>
    <t>Ile d'Yeu</t>
  </si>
  <si>
    <t>IDY</t>
  </si>
  <si>
    <t>Innsbruck</t>
  </si>
  <si>
    <t>INN</t>
  </si>
  <si>
    <t>Inverness</t>
  </si>
  <si>
    <t>INV</t>
  </si>
  <si>
    <t>Ioannina</t>
  </si>
  <si>
    <t>IOA</t>
  </si>
  <si>
    <t>Irkutsk</t>
  </si>
  <si>
    <t>IKT</t>
  </si>
  <si>
    <t>Isafjordur</t>
  </si>
  <si>
    <t>IFJ</t>
  </si>
  <si>
    <t>Islay</t>
  </si>
  <si>
    <t>ILY</t>
  </si>
  <si>
    <t>Isle Of Man</t>
  </si>
  <si>
    <t>IOM</t>
  </si>
  <si>
    <t>Isles of Scilly</t>
  </si>
  <si>
    <t>ISC</t>
  </si>
  <si>
    <t>Istanbul</t>
  </si>
  <si>
    <t>IST</t>
  </si>
  <si>
    <t>SAW</t>
  </si>
  <si>
    <t>Ivalo</t>
  </si>
  <si>
    <t>IVL</t>
  </si>
  <si>
    <t>Izhevsk</t>
  </si>
  <si>
    <t>IJK</t>
  </si>
  <si>
    <t>Izmir</t>
  </si>
  <si>
    <t>ADB</t>
  </si>
  <si>
    <t>Jerez</t>
  </si>
  <si>
    <t>XRY</t>
  </si>
  <si>
    <t>Jersey</t>
  </si>
  <si>
    <t>JER</t>
  </si>
  <si>
    <t>Joensuu</t>
  </si>
  <si>
    <t>JOE</t>
  </si>
  <si>
    <t>Jönköping</t>
  </si>
  <si>
    <t>JKG</t>
  </si>
  <si>
    <t>Kahramanmaras</t>
  </si>
  <si>
    <t>KCM</t>
  </si>
  <si>
    <t>Kajaani</t>
  </si>
  <si>
    <t>KAJ</t>
  </si>
  <si>
    <t>Kalamata</t>
  </si>
  <si>
    <t>KLX</t>
  </si>
  <si>
    <t>Kaliningrad</t>
  </si>
  <si>
    <t>KGD</t>
  </si>
  <si>
    <t>Kalmar</t>
  </si>
  <si>
    <t>KLR</t>
  </si>
  <si>
    <t>Kalymnos</t>
  </si>
  <si>
    <t>JKL</t>
  </si>
  <si>
    <t>Karlovy Vary</t>
  </si>
  <si>
    <t>KLV</t>
  </si>
  <si>
    <t>Karlstad</t>
  </si>
  <si>
    <t>KSD</t>
  </si>
  <si>
    <t>Karpathos</t>
  </si>
  <si>
    <t>AOK</t>
  </si>
  <si>
    <t>Kars</t>
  </si>
  <si>
    <t>KSY</t>
  </si>
  <si>
    <t>Karup</t>
  </si>
  <si>
    <t>KRP</t>
  </si>
  <si>
    <t>Kasos</t>
  </si>
  <si>
    <t>KSJ</t>
  </si>
  <si>
    <t>Kastamonu</t>
  </si>
  <si>
    <t>KFS</t>
  </si>
  <si>
    <t>Kastelorizo</t>
  </si>
  <si>
    <t>KZS</t>
  </si>
  <si>
    <t>Kastoria</t>
  </si>
  <si>
    <t>KSO</t>
  </si>
  <si>
    <t>Katowice</t>
  </si>
  <si>
    <t>KTW</t>
  </si>
  <si>
    <t>Kauhava</t>
  </si>
  <si>
    <t>KAU</t>
  </si>
  <si>
    <t>Kaunas</t>
  </si>
  <si>
    <t>KUN</t>
  </si>
  <si>
    <t>Kavala</t>
  </si>
  <si>
    <t>KVA</t>
  </si>
  <si>
    <t>Kayseri</t>
  </si>
  <si>
    <t>ASR</t>
  </si>
  <si>
    <t>Kazan</t>
  </si>
  <si>
    <t>KZN</t>
  </si>
  <si>
    <t>Kefallinia</t>
  </si>
  <si>
    <t>EFL</t>
  </si>
  <si>
    <t>Keflavik</t>
  </si>
  <si>
    <t>KEF</t>
  </si>
  <si>
    <t>Kemerovo</t>
  </si>
  <si>
    <t>KEJ</t>
  </si>
  <si>
    <t>Kemi-Tornio</t>
  </si>
  <si>
    <t>KEM</t>
  </si>
  <si>
    <t>Kerkyra</t>
  </si>
  <si>
    <t>CFU</t>
  </si>
  <si>
    <t>Khabarovsk</t>
  </si>
  <si>
    <t>KHV</t>
  </si>
  <si>
    <t>Khanty-Mansiysk</t>
  </si>
  <si>
    <t>HMA</t>
  </si>
  <si>
    <t>Kharkiv</t>
  </si>
  <si>
    <t>Kiev</t>
  </si>
  <si>
    <t>KBP</t>
  </si>
  <si>
    <t>IEV</t>
  </si>
  <si>
    <t>Kirkenes</t>
  </si>
  <si>
    <t>KKN</t>
  </si>
  <si>
    <t>Kirkwall</t>
  </si>
  <si>
    <t>KOI</t>
  </si>
  <si>
    <t>Kiruna</t>
  </si>
  <si>
    <t>KRN</t>
  </si>
  <si>
    <t>Kithira</t>
  </si>
  <si>
    <t>KIT</t>
  </si>
  <si>
    <t>Kittilä</t>
  </si>
  <si>
    <t>KTT</t>
  </si>
  <si>
    <t>Klagenfurt</t>
  </si>
  <si>
    <t>KLU</t>
  </si>
  <si>
    <t>Knock</t>
  </si>
  <si>
    <t>NOC</t>
  </si>
  <si>
    <t>Kocaeli</t>
  </si>
  <si>
    <t>KCO</t>
  </si>
  <si>
    <t>Kogalym</t>
  </si>
  <si>
    <t>KGP</t>
  </si>
  <si>
    <t>Konya</t>
  </si>
  <si>
    <t>KYA</t>
  </si>
  <si>
    <t>Kos</t>
  </si>
  <si>
    <t>Kosice</t>
  </si>
  <si>
    <t>KSC</t>
  </si>
  <si>
    <t>Kozani</t>
  </si>
  <si>
    <t>KZI</t>
  </si>
  <si>
    <t>Krakow</t>
  </si>
  <si>
    <t>KRK</t>
  </si>
  <si>
    <t>Kramfors</t>
  </si>
  <si>
    <t>KRF</t>
  </si>
  <si>
    <t>Krasnodar</t>
  </si>
  <si>
    <t>KRR</t>
  </si>
  <si>
    <t>Krasnojarsk</t>
  </si>
  <si>
    <t>KJA</t>
  </si>
  <si>
    <t>Kristiansand</t>
  </si>
  <si>
    <t>KRS</t>
  </si>
  <si>
    <t>Kristianstad</t>
  </si>
  <si>
    <t>KID</t>
  </si>
  <si>
    <t>Kristiansund</t>
  </si>
  <si>
    <t>KSU</t>
  </si>
  <si>
    <t>Kronoby</t>
  </si>
  <si>
    <t>KOK</t>
  </si>
  <si>
    <t>Kuopio</t>
  </si>
  <si>
    <t>KUO</t>
  </si>
  <si>
    <t>Kuusamo</t>
  </si>
  <si>
    <t>KAO</t>
  </si>
  <si>
    <t>Kütahya</t>
  </si>
  <si>
    <t>KZR</t>
  </si>
  <si>
    <t>La Gomera</t>
  </si>
  <si>
    <t>GMZ</t>
  </si>
  <si>
    <t>La Palma</t>
  </si>
  <si>
    <t>SPC</t>
  </si>
  <si>
    <t>La Rochelle</t>
  </si>
  <si>
    <t>LRH</t>
  </si>
  <si>
    <t>Lajes</t>
  </si>
  <si>
    <t>TER</t>
  </si>
  <si>
    <t>Lakselv</t>
  </si>
  <si>
    <t>LKL</t>
  </si>
  <si>
    <t>Lamezia Terme</t>
  </si>
  <si>
    <t>SUF</t>
  </si>
  <si>
    <t>Lampedusa</t>
  </si>
  <si>
    <t>LMP</t>
  </si>
  <si>
    <t>Lands End</t>
  </si>
  <si>
    <t>LEQ</t>
  </si>
  <si>
    <t>Lannion</t>
  </si>
  <si>
    <t>LAI</t>
  </si>
  <si>
    <t>Lanzarote</t>
  </si>
  <si>
    <t>ACE</t>
  </si>
  <si>
    <t>Lappeenranta</t>
  </si>
  <si>
    <t>LPP</t>
  </si>
  <si>
    <t>Larnaca</t>
  </si>
  <si>
    <t>LCA</t>
  </si>
  <si>
    <t>Laval / Entrammes</t>
  </si>
  <si>
    <t>LVA</t>
  </si>
  <si>
    <t>Le Havre</t>
  </si>
  <si>
    <t>LEH</t>
  </si>
  <si>
    <t>Le Puy-en-Velay</t>
  </si>
  <si>
    <t>LPY</t>
  </si>
  <si>
    <t>Le Touquet</t>
  </si>
  <si>
    <t>LTQ</t>
  </si>
  <si>
    <t>Leeds</t>
  </si>
  <si>
    <t>LBA</t>
  </si>
  <si>
    <t>Leipzig</t>
  </si>
  <si>
    <t>LEJ</t>
  </si>
  <si>
    <t>Leknes</t>
  </si>
  <si>
    <t>LKN</t>
  </si>
  <si>
    <t>Leon</t>
  </si>
  <si>
    <t>LEN</t>
  </si>
  <si>
    <t>Leros</t>
  </si>
  <si>
    <t>LRS</t>
  </si>
  <si>
    <t>Lerwick</t>
  </si>
  <si>
    <t>LWK</t>
  </si>
  <si>
    <t>Liege</t>
  </si>
  <si>
    <t>LGG</t>
  </si>
  <si>
    <t>Lille</t>
  </si>
  <si>
    <t>LIL</t>
  </si>
  <si>
    <t>Limnos</t>
  </si>
  <si>
    <t>LXS</t>
  </si>
  <si>
    <t>Limoges</t>
  </si>
  <si>
    <t>LIG</t>
  </si>
  <si>
    <t>Linköping</t>
  </si>
  <si>
    <t>LPI</t>
  </si>
  <si>
    <t>Linz</t>
  </si>
  <si>
    <t>LNZ</t>
  </si>
  <si>
    <t>Lippstadt</t>
  </si>
  <si>
    <t>PAD</t>
  </si>
  <si>
    <t>Lisbon</t>
  </si>
  <si>
    <t>LIS</t>
  </si>
  <si>
    <t>Liverpool</t>
  </si>
  <si>
    <t>LPL</t>
  </si>
  <si>
    <t>Ljubljana</t>
  </si>
  <si>
    <t>LJU</t>
  </si>
  <si>
    <t>Lodz</t>
  </si>
  <si>
    <t>LCJ</t>
  </si>
  <si>
    <t>Logroño</t>
  </si>
  <si>
    <t>RJL</t>
  </si>
  <si>
    <t>London</t>
  </si>
  <si>
    <t>LGW</t>
  </si>
  <si>
    <t>LHR</t>
  </si>
  <si>
    <t>BQH</t>
  </si>
  <si>
    <t>LCY</t>
  </si>
  <si>
    <t>LTN</t>
  </si>
  <si>
    <t>STN</t>
  </si>
  <si>
    <t>Longyearbyen</t>
  </si>
  <si>
    <t>LYR</t>
  </si>
  <si>
    <t>Lorient</t>
  </si>
  <si>
    <t>LRT</t>
  </si>
  <si>
    <t>Lourdes</t>
  </si>
  <si>
    <t>LDE</t>
  </si>
  <si>
    <t>Lublin</t>
  </si>
  <si>
    <t>LUZ</t>
  </si>
  <si>
    <t>Lugano</t>
  </si>
  <si>
    <t>LUG</t>
  </si>
  <si>
    <t>Luleå</t>
  </si>
  <si>
    <t>LLA</t>
  </si>
  <si>
    <t>LUX</t>
  </si>
  <si>
    <t>Lviv</t>
  </si>
  <si>
    <t>LWO</t>
  </si>
  <si>
    <t>Lycksele</t>
  </si>
  <si>
    <t>LYC</t>
  </si>
  <si>
    <t>Lydd</t>
  </si>
  <si>
    <t>LYX</t>
  </si>
  <si>
    <t>Lyon</t>
  </si>
  <si>
    <t>LYN</t>
  </si>
  <si>
    <t>LYS</t>
  </si>
  <si>
    <t>Maarianhamina</t>
  </si>
  <si>
    <t>MHQ</t>
  </si>
  <si>
    <t>Maastricht</t>
  </si>
  <si>
    <t>MST</t>
  </si>
  <si>
    <t>Madrid</t>
  </si>
  <si>
    <t>TOJ</t>
  </si>
  <si>
    <t>Magadan</t>
  </si>
  <si>
    <t>GDX</t>
  </si>
  <si>
    <t>Magnitogorsk</t>
  </si>
  <si>
    <t>MQF</t>
  </si>
  <si>
    <t>Makhachkala</t>
  </si>
  <si>
    <t>MCX</t>
  </si>
  <si>
    <t>AGP</t>
  </si>
  <si>
    <t>Malatya</t>
  </si>
  <si>
    <t>MLX</t>
  </si>
  <si>
    <t>Malmo</t>
  </si>
  <si>
    <t>MMX</t>
  </si>
  <si>
    <t>MLA</t>
  </si>
  <si>
    <t>Manchester</t>
  </si>
  <si>
    <t>MAN</t>
  </si>
  <si>
    <t>Marce</t>
  </si>
  <si>
    <t>ANE</t>
  </si>
  <si>
    <t>Mardin</t>
  </si>
  <si>
    <t>MQM</t>
  </si>
  <si>
    <t>Maribor</t>
  </si>
  <si>
    <t>MBX</t>
  </si>
  <si>
    <t>Marseille</t>
  </si>
  <si>
    <t>MRS</t>
  </si>
  <si>
    <t>Megève</t>
  </si>
  <si>
    <t>MVV</t>
  </si>
  <si>
    <t>Mehamn</t>
  </si>
  <si>
    <t>MEH</t>
  </si>
  <si>
    <t>Melilla</t>
  </si>
  <si>
    <t>MLN</t>
  </si>
  <si>
    <t>Memmingerberg</t>
  </si>
  <si>
    <t>FMM</t>
  </si>
  <si>
    <t>Menorca</t>
  </si>
  <si>
    <t>MAH</t>
  </si>
  <si>
    <t>Metz</t>
  </si>
  <si>
    <t>ETZ</t>
  </si>
  <si>
    <t>Mikonos</t>
  </si>
  <si>
    <t>JMK</t>
  </si>
  <si>
    <t>Milan</t>
  </si>
  <si>
    <t>LIN</t>
  </si>
  <si>
    <t>MXP</t>
  </si>
  <si>
    <t>BGY</t>
  </si>
  <si>
    <t>Milos</t>
  </si>
  <si>
    <t>MLO</t>
  </si>
  <si>
    <t>Mineralnye Vody</t>
  </si>
  <si>
    <t>MRV</t>
  </si>
  <si>
    <t>Minsk</t>
  </si>
  <si>
    <t>MSQ</t>
  </si>
  <si>
    <t>Mirny</t>
  </si>
  <si>
    <t>MJZ</t>
  </si>
  <si>
    <t>Mo i Rana</t>
  </si>
  <si>
    <t>MQN</t>
  </si>
  <si>
    <t>Molde</t>
  </si>
  <si>
    <t>MOL</t>
  </si>
  <si>
    <t>MCM</t>
  </si>
  <si>
    <t>Montbéliard</t>
  </si>
  <si>
    <t>XMF</t>
  </si>
  <si>
    <t>Montichiari</t>
  </si>
  <si>
    <t>VBS</t>
  </si>
  <si>
    <t>Montpellier</t>
  </si>
  <si>
    <t>MPL</t>
  </si>
  <si>
    <t>Mora</t>
  </si>
  <si>
    <t>MXX</t>
  </si>
  <si>
    <t>Moscow</t>
  </si>
  <si>
    <t>DME</t>
  </si>
  <si>
    <t>SVO</t>
  </si>
  <si>
    <t>VKO</t>
  </si>
  <si>
    <t>Mosjoen</t>
  </si>
  <si>
    <t>MJF</t>
  </si>
  <si>
    <t>Moss</t>
  </si>
  <si>
    <t>RYG</t>
  </si>
  <si>
    <t>Mostar</t>
  </si>
  <si>
    <t>OMO</t>
  </si>
  <si>
    <t>FMO</t>
  </si>
  <si>
    <t>Mugla</t>
  </si>
  <si>
    <t>DLM</t>
  </si>
  <si>
    <t>Munich</t>
  </si>
  <si>
    <t>MUC</t>
  </si>
  <si>
    <t>Murcia</t>
  </si>
  <si>
    <t>MJV</t>
  </si>
  <si>
    <t>Murmansk</t>
  </si>
  <si>
    <t>Mus</t>
  </si>
  <si>
    <t>MSR</t>
  </si>
  <si>
    <t>Mytilene</t>
  </si>
  <si>
    <t>MJT</t>
  </si>
  <si>
    <t>Naberevnye Chelny</t>
  </si>
  <si>
    <t>NBC</t>
  </si>
  <si>
    <t>Nadym</t>
  </si>
  <si>
    <t>NYM</t>
  </si>
  <si>
    <t>Namsos</t>
  </si>
  <si>
    <t>OSY</t>
  </si>
  <si>
    <t>Nancy</t>
  </si>
  <si>
    <t>ENC</t>
  </si>
  <si>
    <t>Nantes</t>
  </si>
  <si>
    <t>NTE</t>
  </si>
  <si>
    <t>Naples</t>
  </si>
  <si>
    <t>NAP</t>
  </si>
  <si>
    <t>Narvik</t>
  </si>
  <si>
    <t>NVK</t>
  </si>
  <si>
    <t>Naxos</t>
  </si>
  <si>
    <t>JNX</t>
  </si>
  <si>
    <t>Nevers</t>
  </si>
  <si>
    <t>NVS</t>
  </si>
  <si>
    <t>Nevsehir/Kapadokya</t>
  </si>
  <si>
    <t>NAV</t>
  </si>
  <si>
    <t>NCL</t>
  </si>
  <si>
    <t>Newquay</t>
  </si>
  <si>
    <t>NQY</t>
  </si>
  <si>
    <t>Nice</t>
  </si>
  <si>
    <t>NCE</t>
  </si>
  <si>
    <t>Nimes</t>
  </si>
  <si>
    <t>FNI</t>
  </si>
  <si>
    <t>Nis</t>
  </si>
  <si>
    <t>INI</t>
  </si>
  <si>
    <t>Nizhnevartosvsk</t>
  </si>
  <si>
    <t>NJC</t>
  </si>
  <si>
    <t>Nizhniy Novgorod</t>
  </si>
  <si>
    <t>GOJ</t>
  </si>
  <si>
    <t>Noril'sk</t>
  </si>
  <si>
    <t>NSK</t>
  </si>
  <si>
    <t>Norrköping</t>
  </si>
  <si>
    <t>NRK</t>
  </si>
  <si>
    <t>Norwich</t>
  </si>
  <si>
    <t>NWI</t>
  </si>
  <si>
    <t>Notodden</t>
  </si>
  <si>
    <t>NTB</t>
  </si>
  <si>
    <t>Novokuznetsk</t>
  </si>
  <si>
    <t>NOZ</t>
  </si>
  <si>
    <t>Novosibirsk</t>
  </si>
  <si>
    <t>OVB</t>
  </si>
  <si>
    <t>Novyj Urengoj</t>
  </si>
  <si>
    <t>NUX</t>
  </si>
  <si>
    <t>Noyabrsk</t>
  </si>
  <si>
    <t>NOJ</t>
  </si>
  <si>
    <t>Nuremberg</t>
  </si>
  <si>
    <t>NUE</t>
  </si>
  <si>
    <t>Odessa</t>
  </si>
  <si>
    <t>ODS</t>
  </si>
  <si>
    <t>Ohrid</t>
  </si>
  <si>
    <t>OHD</t>
  </si>
  <si>
    <t>Olbia</t>
  </si>
  <si>
    <t>OLB</t>
  </si>
  <si>
    <t>Omsk</t>
  </si>
  <si>
    <t>OMS</t>
  </si>
  <si>
    <t>Oradea</t>
  </si>
  <si>
    <t>Orebro</t>
  </si>
  <si>
    <t>ORB</t>
  </si>
  <si>
    <t>Orenburg</t>
  </si>
  <si>
    <t>REN</t>
  </si>
  <si>
    <t>Orland</t>
  </si>
  <si>
    <t>OLA</t>
  </si>
  <si>
    <t>Ornskoldsvik</t>
  </si>
  <si>
    <t>OER</t>
  </si>
  <si>
    <t>Orsta</t>
  </si>
  <si>
    <t>HOV</t>
  </si>
  <si>
    <t>Osijek</t>
  </si>
  <si>
    <t>OSI</t>
  </si>
  <si>
    <t>Oslo</t>
  </si>
  <si>
    <t>OSL</t>
  </si>
  <si>
    <t>Ostend</t>
  </si>
  <si>
    <t>OST</t>
  </si>
  <si>
    <t>Ostersund</t>
  </si>
  <si>
    <t>OSD</t>
  </si>
  <si>
    <t>Ostrava</t>
  </si>
  <si>
    <t>OSR</t>
  </si>
  <si>
    <t>Oulunsalo</t>
  </si>
  <si>
    <t>OUL</t>
  </si>
  <si>
    <t>Oxford</t>
  </si>
  <si>
    <t>OXF</t>
  </si>
  <si>
    <t>Pajala</t>
  </si>
  <si>
    <t>PJA</t>
  </si>
  <si>
    <t>Palanga</t>
  </si>
  <si>
    <t>PLQ</t>
  </si>
  <si>
    <t>Palermo</t>
  </si>
  <si>
    <t>PMO</t>
  </si>
  <si>
    <t>PMI</t>
  </si>
  <si>
    <t>Pamplona</t>
  </si>
  <si>
    <t>PNA</t>
  </si>
  <si>
    <t>Pantelleria</t>
  </si>
  <si>
    <t>PNL</t>
  </si>
  <si>
    <t>Paphos</t>
  </si>
  <si>
    <t>PFO</t>
  </si>
  <si>
    <t>Pardubice</t>
  </si>
  <si>
    <t>PED</t>
  </si>
  <si>
    <t>Paris</t>
  </si>
  <si>
    <t>ORY</t>
  </si>
  <si>
    <t>Parma</t>
  </si>
  <si>
    <t>PMF</t>
  </si>
  <si>
    <t>Paros</t>
  </si>
  <si>
    <t>PAS</t>
  </si>
  <si>
    <t>Pau</t>
  </si>
  <si>
    <t>PUF</t>
  </si>
  <si>
    <t>Perigueux</t>
  </si>
  <si>
    <t>PGX</t>
  </si>
  <si>
    <t>Perm</t>
  </si>
  <si>
    <t>PEE</t>
  </si>
  <si>
    <t>Perpignan</t>
  </si>
  <si>
    <t>PGF</t>
  </si>
  <si>
    <t>Perugia</t>
  </si>
  <si>
    <t>PEG</t>
  </si>
  <si>
    <t>Pescara</t>
  </si>
  <si>
    <t>PSR</t>
  </si>
  <si>
    <t>Petropavlovsk-Kamchats</t>
  </si>
  <si>
    <t>PKC</t>
  </si>
  <si>
    <t>Pico Island</t>
  </si>
  <si>
    <t>PIX</t>
  </si>
  <si>
    <t>Piestany</t>
  </si>
  <si>
    <t>PZY</t>
  </si>
  <si>
    <t>Pisa</t>
  </si>
  <si>
    <t>PSA</t>
  </si>
  <si>
    <t>Plovdiv</t>
  </si>
  <si>
    <t>PDV</t>
  </si>
  <si>
    <t>Podgorica</t>
  </si>
  <si>
    <t>TGD</t>
  </si>
  <si>
    <t>Poitiers</t>
  </si>
  <si>
    <t>PIS</t>
  </si>
  <si>
    <t>Ponta Delgada</t>
  </si>
  <si>
    <t>PDL</t>
  </si>
  <si>
    <t>Pontoise</t>
  </si>
  <si>
    <t>POX</t>
  </si>
  <si>
    <t>Pori</t>
  </si>
  <si>
    <t>POR</t>
  </si>
  <si>
    <t>Porto</t>
  </si>
  <si>
    <t>OPO</t>
  </si>
  <si>
    <t>Porto Santo</t>
  </si>
  <si>
    <t>PXO</t>
  </si>
  <si>
    <t>Poznan</t>
  </si>
  <si>
    <t>POZ</t>
  </si>
  <si>
    <t>Prague</t>
  </si>
  <si>
    <t>PRG</t>
  </si>
  <si>
    <t>Prestwick</t>
  </si>
  <si>
    <t>PIK</t>
  </si>
  <si>
    <t>Preveza/Lefkas</t>
  </si>
  <si>
    <t>PVK</t>
  </si>
  <si>
    <t>PRN</t>
  </si>
  <si>
    <t>Pula</t>
  </si>
  <si>
    <t>PUY</t>
  </si>
  <si>
    <t>Quimper</t>
  </si>
  <si>
    <t>UIP</t>
  </si>
  <si>
    <t>Reggio</t>
  </si>
  <si>
    <t>REG</t>
  </si>
  <si>
    <t>Rennes</t>
  </si>
  <si>
    <t>RNS</t>
  </si>
  <si>
    <t>Reus</t>
  </si>
  <si>
    <t>REU</t>
  </si>
  <si>
    <t>Reykjavik</t>
  </si>
  <si>
    <t>RKV</t>
  </si>
  <si>
    <t>Rhodes</t>
  </si>
  <si>
    <t>RHO</t>
  </si>
  <si>
    <t>Riga</t>
  </si>
  <si>
    <t>RIX</t>
  </si>
  <si>
    <t>Rimini</t>
  </si>
  <si>
    <t>RMI</t>
  </si>
  <si>
    <t>Rodez</t>
  </si>
  <si>
    <t>RDZ</t>
  </si>
  <si>
    <t>Roeros</t>
  </si>
  <si>
    <t>RRS</t>
  </si>
  <si>
    <t>Rome</t>
  </si>
  <si>
    <t>CIA</t>
  </si>
  <si>
    <t>FCO</t>
  </si>
  <si>
    <t>Ronneby</t>
  </si>
  <si>
    <t>RNB</t>
  </si>
  <si>
    <t>Rorvik</t>
  </si>
  <si>
    <t>RVK</t>
  </si>
  <si>
    <t>Rost</t>
  </si>
  <si>
    <t>RET</t>
  </si>
  <si>
    <t>Rostock</t>
  </si>
  <si>
    <t>RLG</t>
  </si>
  <si>
    <t>Rostov</t>
  </si>
  <si>
    <t>ROV</t>
  </si>
  <si>
    <t>Rotterdam</t>
  </si>
  <si>
    <t>RTM</t>
  </si>
  <si>
    <t>Rouen</t>
  </si>
  <si>
    <t>URO</t>
  </si>
  <si>
    <t>Rovaniemi</t>
  </si>
  <si>
    <t>RVN</t>
  </si>
  <si>
    <t>Rzeszów</t>
  </si>
  <si>
    <t>RZE</t>
  </si>
  <si>
    <t>Saarbruecken</t>
  </si>
  <si>
    <t>SCN</t>
  </si>
  <si>
    <t>Sabadell</t>
  </si>
  <si>
    <t>QSA</t>
  </si>
  <si>
    <t>Saint-Brieuc</t>
  </si>
  <si>
    <t>SBK</t>
  </si>
  <si>
    <t>EBU</t>
  </si>
  <si>
    <t>Saint-Nazaire</t>
  </si>
  <si>
    <t>SNR</t>
  </si>
  <si>
    <t>Saint-Tropez</t>
  </si>
  <si>
    <t>LTT</t>
  </si>
  <si>
    <t>Salamanca</t>
  </si>
  <si>
    <t>SLM</t>
  </si>
  <si>
    <t>Salerno</t>
  </si>
  <si>
    <t>QSR</t>
  </si>
  <si>
    <t>Salzburg</t>
  </si>
  <si>
    <t>SZG</t>
  </si>
  <si>
    <t>Samara</t>
  </si>
  <si>
    <t>KUF</t>
  </si>
  <si>
    <t>Samos</t>
  </si>
  <si>
    <t>SMI</t>
  </si>
  <si>
    <t>Samsun</t>
  </si>
  <si>
    <t>SZF</t>
  </si>
  <si>
    <t>EAS</t>
  </si>
  <si>
    <t>Sandane</t>
  </si>
  <si>
    <t>SDN</t>
  </si>
  <si>
    <t>Sandefjord</t>
  </si>
  <si>
    <t>TRF</t>
  </si>
  <si>
    <t>Sandnessjoen</t>
  </si>
  <si>
    <t>SSJ</t>
  </si>
  <si>
    <t>Sanliurfa</t>
  </si>
  <si>
    <t>GNY</t>
  </si>
  <si>
    <t>Santa Cruz da Graciosa</t>
  </si>
  <si>
    <t>GRW</t>
  </si>
  <si>
    <t>Santa Maria</t>
  </si>
  <si>
    <t>SMA</t>
  </si>
  <si>
    <t>Santander</t>
  </si>
  <si>
    <t>SDR</t>
  </si>
  <si>
    <t>Santiago de Compostela</t>
  </si>
  <si>
    <t>SCQ</t>
  </si>
  <si>
    <t>Santorini/Thira</t>
  </si>
  <si>
    <t>JTR</t>
  </si>
  <si>
    <t>Sarajevo</t>
  </si>
  <si>
    <t>SJJ</t>
  </si>
  <si>
    <t>Saratov</t>
  </si>
  <si>
    <t>RTW</t>
  </si>
  <si>
    <t>Satu Mare</t>
  </si>
  <si>
    <t>SUJ</t>
  </si>
  <si>
    <t>Savonlinna</t>
  </si>
  <si>
    <t>SVL</t>
  </si>
  <si>
    <t>Scatsta</t>
  </si>
  <si>
    <t>SCS</t>
  </si>
  <si>
    <t>Sevilla</t>
  </si>
  <si>
    <t>SVQ</t>
  </si>
  <si>
    <t>Shannon</t>
  </si>
  <si>
    <t>SNN</t>
  </si>
  <si>
    <t>Siauliai</t>
  </si>
  <si>
    <t>SQQ</t>
  </si>
  <si>
    <t>Sibiu</t>
  </si>
  <si>
    <t>SBZ</t>
  </si>
  <si>
    <t>Siirt</t>
  </si>
  <si>
    <t>SXZ</t>
  </si>
  <si>
    <t>Simferopol</t>
  </si>
  <si>
    <t>SIP</t>
  </si>
  <si>
    <t>Sinop</t>
  </si>
  <si>
    <t>NOP</t>
  </si>
  <si>
    <t>Sion</t>
  </si>
  <si>
    <t>SIR</t>
  </si>
  <si>
    <t>Sirnak</t>
  </si>
  <si>
    <t>NKT</t>
  </si>
  <si>
    <t>Sitia</t>
  </si>
  <si>
    <t>JSH</t>
  </si>
  <si>
    <t>Sivas</t>
  </si>
  <si>
    <t>VAS</t>
  </si>
  <si>
    <t>Skellefteå</t>
  </si>
  <si>
    <t>SFT</t>
  </si>
  <si>
    <t>Skiathos</t>
  </si>
  <si>
    <t>JSI</t>
  </si>
  <si>
    <t>Skien</t>
  </si>
  <si>
    <t>SKE</t>
  </si>
  <si>
    <t>Skiros</t>
  </si>
  <si>
    <t>SKU</t>
  </si>
  <si>
    <t>Skopje</t>
  </si>
  <si>
    <t>SKP</t>
  </si>
  <si>
    <t>Sochi</t>
  </si>
  <si>
    <t>AER</t>
  </si>
  <si>
    <t>Sofia</t>
  </si>
  <si>
    <t>SOF</t>
  </si>
  <si>
    <t>Sogndal</t>
  </si>
  <si>
    <t>SOG</t>
  </si>
  <si>
    <t>Son Bonet</t>
  </si>
  <si>
    <t>SBO</t>
  </si>
  <si>
    <t>Sorkjosen</t>
  </si>
  <si>
    <t>SOJ</t>
  </si>
  <si>
    <t>Southampton</t>
  </si>
  <si>
    <t>SOU</t>
  </si>
  <si>
    <t>Southend</t>
  </si>
  <si>
    <t>SEN</t>
  </si>
  <si>
    <t>Split</t>
  </si>
  <si>
    <t>SPU</t>
  </si>
  <si>
    <t>LED</t>
  </si>
  <si>
    <t>St. Gallen</t>
  </si>
  <si>
    <t>ACH</t>
  </si>
  <si>
    <t>Stavanger</t>
  </si>
  <si>
    <t>SVG</t>
  </si>
  <si>
    <t>Stavropol</t>
  </si>
  <si>
    <t>STW</t>
  </si>
  <si>
    <t>Stockholm</t>
  </si>
  <si>
    <t>ARN</t>
  </si>
  <si>
    <t>BMA</t>
  </si>
  <si>
    <t>NYO</t>
  </si>
  <si>
    <t>VST</t>
  </si>
  <si>
    <t>Stokmarknes</t>
  </si>
  <si>
    <t>SKN</t>
  </si>
  <si>
    <t>Stord</t>
  </si>
  <si>
    <t>SRP</t>
  </si>
  <si>
    <t>Stornoway</t>
  </si>
  <si>
    <t>SYY</t>
  </si>
  <si>
    <t>Strasbourg</t>
  </si>
  <si>
    <t>SXB</t>
  </si>
  <si>
    <t>Stuttgart</t>
  </si>
  <si>
    <t>STR</t>
  </si>
  <si>
    <t>Suceava</t>
  </si>
  <si>
    <t>SCV</t>
  </si>
  <si>
    <t>Sumburgh</t>
  </si>
  <si>
    <t>LSI</t>
  </si>
  <si>
    <t>Sundsvall</t>
  </si>
  <si>
    <t>SDL</t>
  </si>
  <si>
    <t>Surgut</t>
  </si>
  <si>
    <t>SGC</t>
  </si>
  <si>
    <t>Svolvaer</t>
  </si>
  <si>
    <t>SVJ</t>
  </si>
  <si>
    <t>Swansea</t>
  </si>
  <si>
    <t>SWS</t>
  </si>
  <si>
    <t>Syktyvkar</t>
  </si>
  <si>
    <t>SCW</t>
  </si>
  <si>
    <t>Syros Island</t>
  </si>
  <si>
    <t>JSY</t>
  </si>
  <si>
    <t>Szczecin</t>
  </si>
  <si>
    <t>SZZ</t>
  </si>
  <si>
    <t>Sønderborg</t>
  </si>
  <si>
    <t>Süleyman Demirel-Isp</t>
  </si>
  <si>
    <t>ISE</t>
  </si>
  <si>
    <t>Tallinn</t>
  </si>
  <si>
    <t>TLL</t>
  </si>
  <si>
    <t>Tampere</t>
  </si>
  <si>
    <t>TMP</t>
  </si>
  <si>
    <t>Taranto</t>
  </si>
  <si>
    <t>TAR</t>
  </si>
  <si>
    <t>Targu Mures</t>
  </si>
  <si>
    <t>TGM</t>
  </si>
  <si>
    <t>Tbilisi</t>
  </si>
  <si>
    <t>TBS</t>
  </si>
  <si>
    <t>MME</t>
  </si>
  <si>
    <t>Tenerife</t>
  </si>
  <si>
    <t>TFN</t>
  </si>
  <si>
    <t>TFS</t>
  </si>
  <si>
    <t>Thessaloniki</t>
  </si>
  <si>
    <t>SKG</t>
  </si>
  <si>
    <t>Tikkakoski</t>
  </si>
  <si>
    <t>JYV</t>
  </si>
  <si>
    <t>Timisoara</t>
  </si>
  <si>
    <t>TSR</t>
  </si>
  <si>
    <t>Tirana</t>
  </si>
  <si>
    <t>TIA</t>
  </si>
  <si>
    <t>Tiree</t>
  </si>
  <si>
    <t>TRE</t>
  </si>
  <si>
    <t>Tivat</t>
  </si>
  <si>
    <t>TIV</t>
  </si>
  <si>
    <t>Tokat</t>
  </si>
  <si>
    <t>TJK</t>
  </si>
  <si>
    <t>Tomsk</t>
  </si>
  <si>
    <t>TOF</t>
  </si>
  <si>
    <t>Torsby</t>
  </si>
  <si>
    <t>TYF</t>
  </si>
  <si>
    <t>Toulon</t>
  </si>
  <si>
    <t>TLN</t>
  </si>
  <si>
    <t>Toulouse</t>
  </si>
  <si>
    <t>TLS</t>
  </si>
  <si>
    <t>Tours</t>
  </si>
  <si>
    <t>TUF</t>
  </si>
  <si>
    <t>Trabzon</t>
  </si>
  <si>
    <t>TZX</t>
  </si>
  <si>
    <t>Trapani</t>
  </si>
  <si>
    <t>TPS</t>
  </si>
  <si>
    <t>Treviso</t>
  </si>
  <si>
    <t>TSF</t>
  </si>
  <si>
    <t>Trieste</t>
  </si>
  <si>
    <t>TRS</t>
  </si>
  <si>
    <t>Trollhättan</t>
  </si>
  <si>
    <t>THN</t>
  </si>
  <si>
    <t>Tromsoe</t>
  </si>
  <si>
    <t>TOS</t>
  </si>
  <si>
    <t>Trondheim</t>
  </si>
  <si>
    <t>TRD</t>
  </si>
  <si>
    <t>Turin</t>
  </si>
  <si>
    <t>TRN</t>
  </si>
  <si>
    <t>Turku</t>
  </si>
  <si>
    <t>TKU</t>
  </si>
  <si>
    <t>Tyumen</t>
  </si>
  <si>
    <t>TJM</t>
  </si>
  <si>
    <t>Ufa</t>
  </si>
  <si>
    <t>UFA</t>
  </si>
  <si>
    <t>Ulan-Ude</t>
  </si>
  <si>
    <t>UUD</t>
  </si>
  <si>
    <t>Ulyanovsk</t>
  </si>
  <si>
    <t>ULY</t>
  </si>
  <si>
    <t>Umeå</t>
  </si>
  <si>
    <t>UME</t>
  </si>
  <si>
    <t>Usak</t>
  </si>
  <si>
    <t>USQ</t>
  </si>
  <si>
    <t>Utti</t>
  </si>
  <si>
    <t>UTI</t>
  </si>
  <si>
    <t>Vaasa</t>
  </si>
  <si>
    <t>VAA</t>
  </si>
  <si>
    <t>Vadso</t>
  </si>
  <si>
    <t>VDS</t>
  </si>
  <si>
    <t>Vaeroy</t>
  </si>
  <si>
    <t>VRY</t>
  </si>
  <si>
    <t>Valence</t>
  </si>
  <si>
    <t>VAF</t>
  </si>
  <si>
    <t>Valencia</t>
  </si>
  <si>
    <t>VLC</t>
  </si>
  <si>
    <t>Valenciennes</t>
  </si>
  <si>
    <t>XVS</t>
  </si>
  <si>
    <t>Valladolid</t>
  </si>
  <si>
    <t>VLL</t>
  </si>
  <si>
    <t>Van</t>
  </si>
  <si>
    <t>VAN</t>
  </si>
  <si>
    <t>Vannes</t>
  </si>
  <si>
    <t>VNE</t>
  </si>
  <si>
    <t>Vardo</t>
  </si>
  <si>
    <t>VAW</t>
  </si>
  <si>
    <t>Varkaus</t>
  </si>
  <si>
    <t>VRK</t>
  </si>
  <si>
    <t>Varna</t>
  </si>
  <si>
    <t>VAR</t>
  </si>
  <si>
    <t>Vatry</t>
  </si>
  <si>
    <t>XCR</t>
  </si>
  <si>
    <t>Vaxjo</t>
  </si>
  <si>
    <t>VXO</t>
  </si>
  <si>
    <t>Venice</t>
  </si>
  <si>
    <t>VCE</t>
  </si>
  <si>
    <t>Verona</t>
  </si>
  <si>
    <t>VRN</t>
  </si>
  <si>
    <t>Vestmannaeyjar</t>
  </si>
  <si>
    <t>VEY</t>
  </si>
  <si>
    <t>Vichy</t>
  </si>
  <si>
    <t>VHY</t>
  </si>
  <si>
    <t>Vienna</t>
  </si>
  <si>
    <t>VIE</t>
  </si>
  <si>
    <t>Vigo</t>
  </si>
  <si>
    <t>VGO</t>
  </si>
  <si>
    <t>Vila do Corvo</t>
  </si>
  <si>
    <t>CVU</t>
  </si>
  <si>
    <t>Vilhelmina</t>
  </si>
  <si>
    <t>VHM</t>
  </si>
  <si>
    <t>Vilnius</t>
  </si>
  <si>
    <t>VNO</t>
  </si>
  <si>
    <t>Visby</t>
  </si>
  <si>
    <t>VBY</t>
  </si>
  <si>
    <t>Vitoria</t>
  </si>
  <si>
    <t>VIT</t>
  </si>
  <si>
    <t>Vladikavkaz</t>
  </si>
  <si>
    <t>OGZ</t>
  </si>
  <si>
    <t>Vladivostok</t>
  </si>
  <si>
    <t>VVO</t>
  </si>
  <si>
    <t>Volgograd</t>
  </si>
  <si>
    <t>VOG</t>
  </si>
  <si>
    <t>Volos</t>
  </si>
  <si>
    <t>VOL</t>
  </si>
  <si>
    <t>Voronezh</t>
  </si>
  <si>
    <t>VOZ</t>
  </si>
  <si>
    <t>Vosges</t>
  </si>
  <si>
    <t>EPL</t>
  </si>
  <si>
    <t>Warsaw</t>
  </si>
  <si>
    <t>WAW</t>
  </si>
  <si>
    <t>WMI</t>
  </si>
  <si>
    <t>Weeze</t>
  </si>
  <si>
    <t>NRN</t>
  </si>
  <si>
    <t>Wick</t>
  </si>
  <si>
    <t>WIC</t>
  </si>
  <si>
    <t>Wroclaw</t>
  </si>
  <si>
    <t>WRO</t>
  </si>
  <si>
    <t>Yakutsk</t>
  </si>
  <si>
    <t>YKS</t>
  </si>
  <si>
    <t>Yenisehir</t>
  </si>
  <si>
    <t>YEI</t>
  </si>
  <si>
    <t>Yerevan</t>
  </si>
  <si>
    <t>EVN</t>
  </si>
  <si>
    <t>Yuzhno-Sakhalinsk</t>
  </si>
  <si>
    <t>UUS</t>
  </si>
  <si>
    <t>Zadar</t>
  </si>
  <si>
    <t>ZAD</t>
  </si>
  <si>
    <t>Zagreb</t>
  </si>
  <si>
    <t>ZAG</t>
  </si>
  <si>
    <t>Zakynthos Island</t>
  </si>
  <si>
    <t>ZTH</t>
  </si>
  <si>
    <t>Zaragoza</t>
  </si>
  <si>
    <t>ZAZ</t>
  </si>
  <si>
    <t>Zonguldak</t>
  </si>
  <si>
    <t>ONQ</t>
  </si>
  <si>
    <t>Zurich</t>
  </si>
  <si>
    <t>ZRH</t>
  </si>
  <si>
    <t>Çanakkale</t>
  </si>
  <si>
    <t>CKZ</t>
  </si>
  <si>
    <t>Çardak</t>
  </si>
  <si>
    <t>DNZ</t>
  </si>
  <si>
    <t>Çorlu</t>
  </si>
  <si>
    <t>TEQ</t>
  </si>
  <si>
    <t>ACD</t>
  </si>
  <si>
    <t>Acapulco</t>
  </si>
  <si>
    <t>ACA</t>
  </si>
  <si>
    <t>Aguadilla</t>
  </si>
  <si>
    <t>BQN</t>
  </si>
  <si>
    <t>Aguascalientes</t>
  </si>
  <si>
    <t>AGU</t>
  </si>
  <si>
    <t>Altamira</t>
  </si>
  <si>
    <t>ATM</t>
  </si>
  <si>
    <t>Anta</t>
  </si>
  <si>
    <t>ATA</t>
  </si>
  <si>
    <t>Antofagasta</t>
  </si>
  <si>
    <t>ANF</t>
  </si>
  <si>
    <t>Apartado</t>
  </si>
  <si>
    <t>APO</t>
  </si>
  <si>
    <t>AJU</t>
  </si>
  <si>
    <t>Aracatuba</t>
  </si>
  <si>
    <t>ARU</t>
  </si>
  <si>
    <t>Araraquara</t>
  </si>
  <si>
    <t>AQA</t>
  </si>
  <si>
    <t>Arauca</t>
  </si>
  <si>
    <t>AUC</t>
  </si>
  <si>
    <t>Arecibo</t>
  </si>
  <si>
    <t>ARE</t>
  </si>
  <si>
    <t>Arequipa</t>
  </si>
  <si>
    <t>AQP</t>
  </si>
  <si>
    <t>Arica</t>
  </si>
  <si>
    <t>ARI</t>
  </si>
  <si>
    <t>AXM</t>
  </si>
  <si>
    <t>AUA</t>
  </si>
  <si>
    <t>Assis</t>
  </si>
  <si>
    <t>AIF</t>
  </si>
  <si>
    <t>ASU</t>
  </si>
  <si>
    <t>QVP</t>
  </si>
  <si>
    <t>Ayacucho</t>
  </si>
  <si>
    <t>AYP</t>
  </si>
  <si>
    <t>BHI</t>
  </si>
  <si>
    <t>Barrancabermeja</t>
  </si>
  <si>
    <t>EJA</t>
  </si>
  <si>
    <t>Barranquilla</t>
  </si>
  <si>
    <t>BAQ</t>
  </si>
  <si>
    <t>Basse Terre</t>
  </si>
  <si>
    <t>Guadeloupe</t>
  </si>
  <si>
    <t>BBR</t>
  </si>
  <si>
    <t>JTC</t>
  </si>
  <si>
    <t>Belo Horizonte</t>
  </si>
  <si>
    <t>BHZ</t>
  </si>
  <si>
    <t>PLU</t>
  </si>
  <si>
    <t>CNF</t>
  </si>
  <si>
    <t>Belém</t>
  </si>
  <si>
    <t>BEL</t>
  </si>
  <si>
    <t>BDA</t>
  </si>
  <si>
    <t>BVB</t>
  </si>
  <si>
    <t>BOG</t>
  </si>
  <si>
    <t>BON</t>
  </si>
  <si>
    <t>Brasilia</t>
  </si>
  <si>
    <t>BSB</t>
  </si>
  <si>
    <t>Bridgetown</t>
  </si>
  <si>
    <t>BGI</t>
  </si>
  <si>
    <t>Bucaramanga</t>
  </si>
  <si>
    <t>BGA</t>
  </si>
  <si>
    <t>Buenos Aires</t>
  </si>
  <si>
    <t>EZE</t>
  </si>
  <si>
    <t>AEP</t>
  </si>
  <si>
    <t>Cajamarca</t>
  </si>
  <si>
    <t>CJA</t>
  </si>
  <si>
    <t>Cali</t>
  </si>
  <si>
    <t>CLO</t>
  </si>
  <si>
    <t>Campeche</t>
  </si>
  <si>
    <t>CPE</t>
  </si>
  <si>
    <t>Campina Grande</t>
  </si>
  <si>
    <t>CPV</t>
  </si>
  <si>
    <t>Campinas</t>
  </si>
  <si>
    <t>VCP</t>
  </si>
  <si>
    <t>Campo Grande</t>
  </si>
  <si>
    <t>CGR</t>
  </si>
  <si>
    <t>CUN</t>
  </si>
  <si>
    <t>Caracas</t>
  </si>
  <si>
    <t>CCS</t>
  </si>
  <si>
    <t>CKS</t>
  </si>
  <si>
    <t>Cartagena</t>
  </si>
  <si>
    <t>CTG</t>
  </si>
  <si>
    <t>Catamarca</t>
  </si>
  <si>
    <t>CTC</t>
  </si>
  <si>
    <t>Caucasia</t>
  </si>
  <si>
    <t>CAQ</t>
  </si>
  <si>
    <t>Cayenne</t>
  </si>
  <si>
    <t>French Guiana</t>
  </si>
  <si>
    <t>CAY</t>
  </si>
  <si>
    <t>Ceiba</t>
  </si>
  <si>
    <t>Chachapoyas</t>
  </si>
  <si>
    <t>CHH</t>
  </si>
  <si>
    <t>Chetumal</t>
  </si>
  <si>
    <t>CTM</t>
  </si>
  <si>
    <t>Chiclayo</t>
  </si>
  <si>
    <t>CIX</t>
  </si>
  <si>
    <t>Chihuahua</t>
  </si>
  <si>
    <t>CUU</t>
  </si>
  <si>
    <t>CME</t>
  </si>
  <si>
    <t>CJS</t>
  </si>
  <si>
    <t>CEN</t>
  </si>
  <si>
    <t>Ciudad Victoria</t>
  </si>
  <si>
    <t>CVM</t>
  </si>
  <si>
    <t>Ciudad del Este</t>
  </si>
  <si>
    <t>AGT</t>
  </si>
  <si>
    <t>Colima</t>
  </si>
  <si>
    <t>CLQ</t>
  </si>
  <si>
    <t>CRD</t>
  </si>
  <si>
    <t>COR</t>
  </si>
  <si>
    <t>Corozal</t>
  </si>
  <si>
    <t>CZU</t>
  </si>
  <si>
    <t>Corumbá</t>
  </si>
  <si>
    <t>CMG</t>
  </si>
  <si>
    <t>Cozumel</t>
  </si>
  <si>
    <t>CZM</t>
  </si>
  <si>
    <t>CZS</t>
  </si>
  <si>
    <t>CUC</t>
  </si>
  <si>
    <t>CGB</t>
  </si>
  <si>
    <t>Culebra</t>
  </si>
  <si>
    <t>CPX</t>
  </si>
  <si>
    <t>CUL</t>
  </si>
  <si>
    <t>Curaçao</t>
  </si>
  <si>
    <t>CUR</t>
  </si>
  <si>
    <t>Curitiba</t>
  </si>
  <si>
    <t>CWB</t>
  </si>
  <si>
    <t>BFH</t>
  </si>
  <si>
    <t>Dracena</t>
  </si>
  <si>
    <t>QDC</t>
  </si>
  <si>
    <t>Durango</t>
  </si>
  <si>
    <t>DGO</t>
  </si>
  <si>
    <t>IPC</t>
  </si>
  <si>
    <t>El Calafate</t>
  </si>
  <si>
    <t>FTE</t>
  </si>
  <si>
    <t>Esquel</t>
  </si>
  <si>
    <t>EQS</t>
  </si>
  <si>
    <t>Florencia</t>
  </si>
  <si>
    <t>FLA</t>
  </si>
  <si>
    <t>Florianopolis</t>
  </si>
  <si>
    <t>FLN</t>
  </si>
  <si>
    <t>Formosa</t>
  </si>
  <si>
    <t>FMA</t>
  </si>
  <si>
    <t>Martinique</t>
  </si>
  <si>
    <t>FDF</t>
  </si>
  <si>
    <t>Fortaleza</t>
  </si>
  <si>
    <t>FOR</t>
  </si>
  <si>
    <t>IGU</t>
  </si>
  <si>
    <t>Franca</t>
  </si>
  <si>
    <t>FRC</t>
  </si>
  <si>
    <t>General Pico</t>
  </si>
  <si>
    <t>GPO</t>
  </si>
  <si>
    <t>Georgetown</t>
  </si>
  <si>
    <t>GEO</t>
  </si>
  <si>
    <t>Goiania</t>
  </si>
  <si>
    <t>GYN</t>
  </si>
  <si>
    <t>Grand Case</t>
  </si>
  <si>
    <t>SFG</t>
  </si>
  <si>
    <t>Grande Anse</t>
  </si>
  <si>
    <t>DSD</t>
  </si>
  <si>
    <t>Guadalajara</t>
  </si>
  <si>
    <t>GDL</t>
  </si>
  <si>
    <t>Guapi</t>
  </si>
  <si>
    <t>GPI</t>
  </si>
  <si>
    <t>Guayaquil</t>
  </si>
  <si>
    <t>GYE</t>
  </si>
  <si>
    <t>Guaymas</t>
  </si>
  <si>
    <t>GYM</t>
  </si>
  <si>
    <t>Hermosillo</t>
  </si>
  <si>
    <t>HMO</t>
  </si>
  <si>
    <t>Huatulco</t>
  </si>
  <si>
    <t>HUX</t>
  </si>
  <si>
    <t>Humacao</t>
  </si>
  <si>
    <t>HUC</t>
  </si>
  <si>
    <t>Ibagué</t>
  </si>
  <si>
    <t>IBE</t>
  </si>
  <si>
    <t>IGR</t>
  </si>
  <si>
    <t>Ilheus</t>
  </si>
  <si>
    <t>IOS</t>
  </si>
  <si>
    <t>Imperatriz</t>
  </si>
  <si>
    <t>IMP</t>
  </si>
  <si>
    <t>Iquique</t>
  </si>
  <si>
    <t>IQQ</t>
  </si>
  <si>
    <t>IQT</t>
  </si>
  <si>
    <t>JPA</t>
  </si>
  <si>
    <t>Joinville</t>
  </si>
  <si>
    <t>JOI</t>
  </si>
  <si>
    <t>JDO</t>
  </si>
  <si>
    <t>Jujuy</t>
  </si>
  <si>
    <t>JUJ</t>
  </si>
  <si>
    <t>Juliaca</t>
  </si>
  <si>
    <t>JUL</t>
  </si>
  <si>
    <t>Kingston</t>
  </si>
  <si>
    <t>KIN</t>
  </si>
  <si>
    <t>La Ceiba</t>
  </si>
  <si>
    <t>LCE</t>
  </si>
  <si>
    <t>La Macarena</t>
  </si>
  <si>
    <t>LMC</t>
  </si>
  <si>
    <t>La Paz</t>
  </si>
  <si>
    <t>LAP</t>
  </si>
  <si>
    <t>La Rioja</t>
  </si>
  <si>
    <t>IRJ</t>
  </si>
  <si>
    <t>La Romana</t>
  </si>
  <si>
    <t>LRM</t>
  </si>
  <si>
    <t>BJX</t>
  </si>
  <si>
    <t>Leticia</t>
  </si>
  <si>
    <t>LET</t>
  </si>
  <si>
    <t>Lima</t>
  </si>
  <si>
    <t>LIM</t>
  </si>
  <si>
    <t>Londrina</t>
  </si>
  <si>
    <t>LDB</t>
  </si>
  <si>
    <t>Loreto</t>
  </si>
  <si>
    <t>LTO</t>
  </si>
  <si>
    <t>Los Mochis</t>
  </si>
  <si>
    <t>LMM</t>
  </si>
  <si>
    <t>Macapá</t>
  </si>
  <si>
    <t>MCP</t>
  </si>
  <si>
    <t>Macaé</t>
  </si>
  <si>
    <t>MEA</t>
  </si>
  <si>
    <t>MCZ</t>
  </si>
  <si>
    <t>Maicao</t>
  </si>
  <si>
    <t>MCJ</t>
  </si>
  <si>
    <t>LGS</t>
  </si>
  <si>
    <t>Managua</t>
  </si>
  <si>
    <t>Manaus</t>
  </si>
  <si>
    <t>MAO</t>
  </si>
  <si>
    <t>Manizales</t>
  </si>
  <si>
    <t>MZL</t>
  </si>
  <si>
    <t>Manzanillo</t>
  </si>
  <si>
    <t>ZLO</t>
  </si>
  <si>
    <t>MDQ</t>
  </si>
  <si>
    <t>MAB</t>
  </si>
  <si>
    <t>Marie-Galante</t>
  </si>
  <si>
    <t>GBJ</t>
  </si>
  <si>
    <t>Marilia</t>
  </si>
  <si>
    <t>MII</t>
  </si>
  <si>
    <t>Maripasoula</t>
  </si>
  <si>
    <t>MPY</t>
  </si>
  <si>
    <t>Matamoros</t>
  </si>
  <si>
    <t>MAM</t>
  </si>
  <si>
    <t>Mayaguez</t>
  </si>
  <si>
    <t>MAZ</t>
  </si>
  <si>
    <t>MZT</t>
  </si>
  <si>
    <t>EOH</t>
  </si>
  <si>
    <t>MDE</t>
  </si>
  <si>
    <t>Mendoza</t>
  </si>
  <si>
    <t>MDZ</t>
  </si>
  <si>
    <t>MID</t>
  </si>
  <si>
    <t>Mexicali</t>
  </si>
  <si>
    <t>MXL</t>
  </si>
  <si>
    <t>Mexico City</t>
  </si>
  <si>
    <t>MEX</t>
  </si>
  <si>
    <t>MTT</t>
  </si>
  <si>
    <t>MVP</t>
  </si>
  <si>
    <t>Montego Bay</t>
  </si>
  <si>
    <t>MBJ</t>
  </si>
  <si>
    <t>MTR</t>
  </si>
  <si>
    <t>Monterrey</t>
  </si>
  <si>
    <t>MTY</t>
  </si>
  <si>
    <t>Montes Claros</t>
  </si>
  <si>
    <t>MOC</t>
  </si>
  <si>
    <t>Montevideo</t>
  </si>
  <si>
    <t>MVD</t>
  </si>
  <si>
    <t>Morelia</t>
  </si>
  <si>
    <t>MLM</t>
  </si>
  <si>
    <t>Natal</t>
  </si>
  <si>
    <t>NAT</t>
  </si>
  <si>
    <t>Navegantes</t>
  </si>
  <si>
    <t>NVT</t>
  </si>
  <si>
    <t>NQN</t>
  </si>
  <si>
    <t>Nevia</t>
  </si>
  <si>
    <t>NVA</t>
  </si>
  <si>
    <t>Nogales</t>
  </si>
  <si>
    <t>NOG</t>
  </si>
  <si>
    <t>Nuevo Laredo</t>
  </si>
  <si>
    <t>NLD</t>
  </si>
  <si>
    <t>NQU</t>
  </si>
  <si>
    <t>Oaxaca</t>
  </si>
  <si>
    <t>OAX</t>
  </si>
  <si>
    <t>PUU</t>
  </si>
  <si>
    <t>Palenque</t>
  </si>
  <si>
    <t>PQM</t>
  </si>
  <si>
    <t>Palmas</t>
  </si>
  <si>
    <t>PMW</t>
  </si>
  <si>
    <t>Panama City</t>
  </si>
  <si>
    <t>PTY</t>
  </si>
  <si>
    <t>Paramaribo</t>
  </si>
  <si>
    <t>PBM</t>
  </si>
  <si>
    <t>PRA</t>
  </si>
  <si>
    <t>Parnaiba</t>
  </si>
  <si>
    <t>PHB</t>
  </si>
  <si>
    <t>PSO</t>
  </si>
  <si>
    <t>Paulo Afonso</t>
  </si>
  <si>
    <t>PAV</t>
  </si>
  <si>
    <t>Pelotas</t>
  </si>
  <si>
    <t>PET</t>
  </si>
  <si>
    <t>Pereira</t>
  </si>
  <si>
    <t>PEI</t>
  </si>
  <si>
    <t>Petrolina</t>
  </si>
  <si>
    <t>PNZ</t>
  </si>
  <si>
    <t>Pisco</t>
  </si>
  <si>
    <t>PIO</t>
  </si>
  <si>
    <t>Pitalito</t>
  </si>
  <si>
    <t>PTX</t>
  </si>
  <si>
    <t>Piura</t>
  </si>
  <si>
    <t>PIU</t>
  </si>
  <si>
    <t>PTP</t>
  </si>
  <si>
    <t>Ponce</t>
  </si>
  <si>
    <t>PSE</t>
  </si>
  <si>
    <t>Ponta Porã</t>
  </si>
  <si>
    <t>PMG</t>
  </si>
  <si>
    <t>Popayán</t>
  </si>
  <si>
    <t>PPN</t>
  </si>
  <si>
    <t>Port of Spain</t>
  </si>
  <si>
    <t>POS</t>
  </si>
  <si>
    <t>Porto Alegre</t>
  </si>
  <si>
    <t>POA</t>
  </si>
  <si>
    <t>Porto Velho</t>
  </si>
  <si>
    <t>PVH</t>
  </si>
  <si>
    <t>Posadas</t>
  </si>
  <si>
    <t>PSS</t>
  </si>
  <si>
    <t>Poza Rica</t>
  </si>
  <si>
    <t>PAZ</t>
  </si>
  <si>
    <t>Presidente Prudente</t>
  </si>
  <si>
    <t>PPB</t>
  </si>
  <si>
    <t>Providencia</t>
  </si>
  <si>
    <t>PVA</t>
  </si>
  <si>
    <t>Pucallpa</t>
  </si>
  <si>
    <t>PCL</t>
  </si>
  <si>
    <t>Puebla</t>
  </si>
  <si>
    <t>PBC</t>
  </si>
  <si>
    <t>PCR</t>
  </si>
  <si>
    <t>Puerto Escondido</t>
  </si>
  <si>
    <t>PXM</t>
  </si>
  <si>
    <t>PDA</t>
  </si>
  <si>
    <t>LQM</t>
  </si>
  <si>
    <t>Puerto Madryn</t>
  </si>
  <si>
    <t>PMY</t>
  </si>
  <si>
    <t>Puerto Maldonado</t>
  </si>
  <si>
    <t>PEM</t>
  </si>
  <si>
    <t>Puerto Montt</t>
  </si>
  <si>
    <t>PMC</t>
  </si>
  <si>
    <t>Puerto Plata</t>
  </si>
  <si>
    <t>POP</t>
  </si>
  <si>
    <t>Puerto Vallarta</t>
  </si>
  <si>
    <t>PVR</t>
  </si>
  <si>
    <t>Punta Arenas</t>
  </si>
  <si>
    <t>PUQ</t>
  </si>
  <si>
    <t>Punta Cana</t>
  </si>
  <si>
    <t>PUJ</t>
  </si>
  <si>
    <t>Punta del Este</t>
  </si>
  <si>
    <t>PDP</t>
  </si>
  <si>
    <t>Quibdo</t>
  </si>
  <si>
    <t>UIB</t>
  </si>
  <si>
    <t>Quito</t>
  </si>
  <si>
    <t>UIO</t>
  </si>
  <si>
    <t>Recife</t>
  </si>
  <si>
    <t>REC</t>
  </si>
  <si>
    <t>Reconquista</t>
  </si>
  <si>
    <t>RCQ</t>
  </si>
  <si>
    <t>Resistencia</t>
  </si>
  <si>
    <t>RES</t>
  </si>
  <si>
    <t>Reynosa</t>
  </si>
  <si>
    <t>REX</t>
  </si>
  <si>
    <t>RAO</t>
  </si>
  <si>
    <t>Rio Branco</t>
  </si>
  <si>
    <t>RBR</t>
  </si>
  <si>
    <t>Rio Cuarto</t>
  </si>
  <si>
    <t>RCU</t>
  </si>
  <si>
    <t>RIO</t>
  </si>
  <si>
    <t>GIG</t>
  </si>
  <si>
    <t>SDU</t>
  </si>
  <si>
    <t>RGL</t>
  </si>
  <si>
    <t>RGA</t>
  </si>
  <si>
    <t>Riohacha</t>
  </si>
  <si>
    <t>RCH</t>
  </si>
  <si>
    <t>RTB</t>
  </si>
  <si>
    <t>Saint Barthélemy</t>
  </si>
  <si>
    <t>SBH</t>
  </si>
  <si>
    <t>Salta</t>
  </si>
  <si>
    <t>SLA</t>
  </si>
  <si>
    <t>Salvador</t>
  </si>
  <si>
    <t>SSA</t>
  </si>
  <si>
    <t>Samana</t>
  </si>
  <si>
    <t>AZS</t>
  </si>
  <si>
    <t>ADZ</t>
  </si>
  <si>
    <t>BRC</t>
  </si>
  <si>
    <t>San Fernando</t>
  </si>
  <si>
    <t>SJO</t>
  </si>
  <si>
    <t>SJD</t>
  </si>
  <si>
    <t>SJE</t>
  </si>
  <si>
    <t>San Juan</t>
  </si>
  <si>
    <t>UAQ</t>
  </si>
  <si>
    <t>SIG</t>
  </si>
  <si>
    <t>SJU</t>
  </si>
  <si>
    <t>San Luis</t>
  </si>
  <si>
    <t>LUQ</t>
  </si>
  <si>
    <t>SLP</t>
  </si>
  <si>
    <t>San Pedro Sula</t>
  </si>
  <si>
    <t>SAP</t>
  </si>
  <si>
    <t>San Rafael</t>
  </si>
  <si>
    <t>AFA</t>
  </si>
  <si>
    <t>San Salvador</t>
  </si>
  <si>
    <t>SAL</t>
  </si>
  <si>
    <t>Santa Marta</t>
  </si>
  <si>
    <t>SMR</t>
  </si>
  <si>
    <t>Santa Rosa</t>
  </si>
  <si>
    <t>RSA</t>
  </si>
  <si>
    <t>STM</t>
  </si>
  <si>
    <t>SDE</t>
  </si>
  <si>
    <t>STI</t>
  </si>
  <si>
    <t>SCL</t>
  </si>
  <si>
    <t>Santo Domingo</t>
  </si>
  <si>
    <t>SDQ</t>
  </si>
  <si>
    <t>Sao Carlos</t>
  </si>
  <si>
    <t>QSC</t>
  </si>
  <si>
    <t>SJP</t>
  </si>
  <si>
    <t>SJK</t>
  </si>
  <si>
    <t>SLZ</t>
  </si>
  <si>
    <t>Saravena</t>
  </si>
  <si>
    <t>RVE</t>
  </si>
  <si>
    <t>Sint Maarten</t>
  </si>
  <si>
    <t>SXM</t>
  </si>
  <si>
    <t>Sorocaba</t>
  </si>
  <si>
    <t>SOD</t>
  </si>
  <si>
    <t>St Lucia</t>
  </si>
  <si>
    <t>Saint Lucia</t>
  </si>
  <si>
    <t>SLU</t>
  </si>
  <si>
    <t>UVF</t>
  </si>
  <si>
    <t>São Paulo</t>
  </si>
  <si>
    <t>CGH</t>
  </si>
  <si>
    <t>GRU</t>
  </si>
  <si>
    <t>Tabatinga</t>
  </si>
  <si>
    <t>TBT</t>
  </si>
  <si>
    <t>Tacna</t>
  </si>
  <si>
    <t>TCQ</t>
  </si>
  <si>
    <t>Talara</t>
  </si>
  <si>
    <t>TYL</t>
  </si>
  <si>
    <t>Tampico</t>
  </si>
  <si>
    <t>TAM</t>
  </si>
  <si>
    <t>TSL</t>
  </si>
  <si>
    <t>Tapachula</t>
  </si>
  <si>
    <t>TAP</t>
  </si>
  <si>
    <t>Tarapoto</t>
  </si>
  <si>
    <t>TPP</t>
  </si>
  <si>
    <t>Tefé</t>
  </si>
  <si>
    <t>TFF</t>
  </si>
  <si>
    <t>Tegucigalpa</t>
  </si>
  <si>
    <t>TGU</t>
  </si>
  <si>
    <t>TCN</t>
  </si>
  <si>
    <t>Tepic</t>
  </si>
  <si>
    <t>TPQ</t>
  </si>
  <si>
    <t>THE</t>
  </si>
  <si>
    <t>Tijuana</t>
  </si>
  <si>
    <t>TIJ</t>
  </si>
  <si>
    <t>Tobago</t>
  </si>
  <si>
    <t>TAB</t>
  </si>
  <si>
    <t>TLU</t>
  </si>
  <si>
    <t>TRC</t>
  </si>
  <si>
    <t>Trelew</t>
  </si>
  <si>
    <t>REL</t>
  </si>
  <si>
    <t>Trujillo</t>
  </si>
  <si>
    <t>TRU</t>
  </si>
  <si>
    <t>TUC</t>
  </si>
  <si>
    <t>Tumaco</t>
  </si>
  <si>
    <t>TCO</t>
  </si>
  <si>
    <t>Tumbes</t>
  </si>
  <si>
    <t>TBP</t>
  </si>
  <si>
    <t>Uberaba</t>
  </si>
  <si>
    <t>UBA</t>
  </si>
  <si>
    <t>Uberlandia</t>
  </si>
  <si>
    <t>UDI</t>
  </si>
  <si>
    <t>Uruapan</t>
  </si>
  <si>
    <t>UPN</t>
  </si>
  <si>
    <t>Uruguaiana</t>
  </si>
  <si>
    <t>URG</t>
  </si>
  <si>
    <t>Ushuaia</t>
  </si>
  <si>
    <t>USH</t>
  </si>
  <si>
    <t>Valledupar</t>
  </si>
  <si>
    <t>VUP</t>
  </si>
  <si>
    <t>Veracruz</t>
  </si>
  <si>
    <t>VER</t>
  </si>
  <si>
    <t>Viedma</t>
  </si>
  <si>
    <t>VDM</t>
  </si>
  <si>
    <t>Vieques</t>
  </si>
  <si>
    <t>VQS</t>
  </si>
  <si>
    <t>VGZ</t>
  </si>
  <si>
    <t>Villa Mercedes</t>
  </si>
  <si>
    <t>VME</t>
  </si>
  <si>
    <t>Villahermosa</t>
  </si>
  <si>
    <t>VSA</t>
  </si>
  <si>
    <t>Villavicencio</t>
  </si>
  <si>
    <t>VVC</t>
  </si>
  <si>
    <t>VIX</t>
  </si>
  <si>
    <t>Votuporanga</t>
  </si>
  <si>
    <t>VOT</t>
  </si>
  <si>
    <t>Yopal</t>
  </si>
  <si>
    <t>EYP</t>
  </si>
  <si>
    <t>Zacatecas</t>
  </si>
  <si>
    <t>ZCL</t>
  </si>
  <si>
    <t>Zihuatanejo</t>
  </si>
  <si>
    <t>ZIH</t>
  </si>
  <si>
    <t>Îles des Saintes</t>
  </si>
  <si>
    <t>LSS</t>
  </si>
  <si>
    <t>Abadan</t>
  </si>
  <si>
    <t>ABD</t>
  </si>
  <si>
    <t>Abha</t>
  </si>
  <si>
    <t>AHB</t>
  </si>
  <si>
    <t>Abu Dhabi</t>
  </si>
  <si>
    <t>AUH</t>
  </si>
  <si>
    <t>Abu Mousa</t>
  </si>
  <si>
    <t>AEU</t>
  </si>
  <si>
    <t>Ahvaz</t>
  </si>
  <si>
    <t>AWZ</t>
  </si>
  <si>
    <t>Al Ain</t>
  </si>
  <si>
    <t>AAN</t>
  </si>
  <si>
    <t>Al-Ahsa</t>
  </si>
  <si>
    <t>HOF</t>
  </si>
  <si>
    <t>Al-Baha</t>
  </si>
  <si>
    <t>ABT</t>
  </si>
  <si>
    <t>Al-Jouf</t>
  </si>
  <si>
    <t>AJF</t>
  </si>
  <si>
    <t>Al-Ula</t>
  </si>
  <si>
    <t>ULH</t>
  </si>
  <si>
    <t>Amman</t>
  </si>
  <si>
    <t>ADJ</t>
  </si>
  <si>
    <t>AMM</t>
  </si>
  <si>
    <t>Arar</t>
  </si>
  <si>
    <t>RAE</t>
  </si>
  <si>
    <t>Ardabil</t>
  </si>
  <si>
    <t>ADU</t>
  </si>
  <si>
    <t>Asalooye</t>
  </si>
  <si>
    <t>PGU</t>
  </si>
  <si>
    <t>BAH</t>
  </si>
  <si>
    <t>Bam</t>
  </si>
  <si>
    <t>BXR</t>
  </si>
  <si>
    <t>Bandar Abbas</t>
  </si>
  <si>
    <t>Bandar Lengeh</t>
  </si>
  <si>
    <t>BDH</t>
  </si>
  <si>
    <t>Beirut</t>
  </si>
  <si>
    <t>BEY</t>
  </si>
  <si>
    <t>Birjand</t>
  </si>
  <si>
    <t>XBJ</t>
  </si>
  <si>
    <t>Bisha</t>
  </si>
  <si>
    <t>BHH</t>
  </si>
  <si>
    <t>Bojnoord</t>
  </si>
  <si>
    <t>BJB</t>
  </si>
  <si>
    <t>Booshehr</t>
  </si>
  <si>
    <t>BUZ</t>
  </si>
  <si>
    <t>Chabahar</t>
  </si>
  <si>
    <t>ZBR</t>
  </si>
  <si>
    <t>Dammam</t>
  </si>
  <si>
    <t>DMM</t>
  </si>
  <si>
    <t>Dasht Naz</t>
  </si>
  <si>
    <t>SRY</t>
  </si>
  <si>
    <t>Dawadmi</t>
  </si>
  <si>
    <t>DWD</t>
  </si>
  <si>
    <t>Doha</t>
  </si>
  <si>
    <t>DOH</t>
  </si>
  <si>
    <t>Dubai</t>
  </si>
  <si>
    <t>DXB</t>
  </si>
  <si>
    <t>DWC</t>
  </si>
  <si>
    <t>Eilath</t>
  </si>
  <si>
    <t>ETH</t>
  </si>
  <si>
    <t>Erbil</t>
  </si>
  <si>
    <t>EBL</t>
  </si>
  <si>
    <t>Fujairah</t>
  </si>
  <si>
    <t>FJR</t>
  </si>
  <si>
    <t>Gassim</t>
  </si>
  <si>
    <t>ELQ</t>
  </si>
  <si>
    <t>Gizan</t>
  </si>
  <si>
    <t>GIZ</t>
  </si>
  <si>
    <t>Gorgan</t>
  </si>
  <si>
    <t>GBT</t>
  </si>
  <si>
    <t>Gurayat</t>
  </si>
  <si>
    <t>URY</t>
  </si>
  <si>
    <t>Haifa</t>
  </si>
  <si>
    <t>HFA</t>
  </si>
  <si>
    <t>Hail</t>
  </si>
  <si>
    <t>HAS</t>
  </si>
  <si>
    <t>Hamedan</t>
  </si>
  <si>
    <t>HDM</t>
  </si>
  <si>
    <t>Herzlia</t>
  </si>
  <si>
    <t>HRZ</t>
  </si>
  <si>
    <t>Ilam</t>
  </si>
  <si>
    <t>IIL</t>
  </si>
  <si>
    <t>Iran Shahr</t>
  </si>
  <si>
    <t>IHR</t>
  </si>
  <si>
    <t>Isfahan</t>
  </si>
  <si>
    <t>IFN</t>
  </si>
  <si>
    <t>Jeddah</t>
  </si>
  <si>
    <t>JED</t>
  </si>
  <si>
    <t>Kalaleh</t>
  </si>
  <si>
    <t>KLM</t>
  </si>
  <si>
    <t>Kerman</t>
  </si>
  <si>
    <t>KER</t>
  </si>
  <si>
    <t>Kermanshah</t>
  </si>
  <si>
    <t>KSH</t>
  </si>
  <si>
    <t>Khoram Abad</t>
  </si>
  <si>
    <t>KHD</t>
  </si>
  <si>
    <t>Khoy</t>
  </si>
  <si>
    <t>KHY</t>
  </si>
  <si>
    <t>Kish</t>
  </si>
  <si>
    <t>KIH</t>
  </si>
  <si>
    <t>KWI</t>
  </si>
  <si>
    <t>Lamerd</t>
  </si>
  <si>
    <t>LFM</t>
  </si>
  <si>
    <t>Larestan</t>
  </si>
  <si>
    <t>LRR</t>
  </si>
  <si>
    <t>Madinah</t>
  </si>
  <si>
    <t>MED</t>
  </si>
  <si>
    <t>Mahshahr</t>
  </si>
  <si>
    <t>MRX</t>
  </si>
  <si>
    <t>Mashhad</t>
  </si>
  <si>
    <t>MHD</t>
  </si>
  <si>
    <t>Muscat</t>
  </si>
  <si>
    <t>MCT</t>
  </si>
  <si>
    <t>Nejran</t>
  </si>
  <si>
    <t>EAM</t>
  </si>
  <si>
    <t>Noshahr</t>
  </si>
  <si>
    <t>NSH</t>
  </si>
  <si>
    <t>Pars Abad</t>
  </si>
  <si>
    <t>PFQ</t>
  </si>
  <si>
    <t>Qaisumah</t>
  </si>
  <si>
    <t>AQI</t>
  </si>
  <si>
    <t>Rafha</t>
  </si>
  <si>
    <t>RAH</t>
  </si>
  <si>
    <t>Rafsanjan</t>
  </si>
  <si>
    <t>RJN</t>
  </si>
  <si>
    <t>Ral Al Khaimah</t>
  </si>
  <si>
    <t>RKT</t>
  </si>
  <si>
    <t>Ramsar</t>
  </si>
  <si>
    <t>RZR</t>
  </si>
  <si>
    <t>Rasht</t>
  </si>
  <si>
    <t>RAS</t>
  </si>
  <si>
    <t>Riyadh</t>
  </si>
  <si>
    <t>RUH</t>
  </si>
  <si>
    <t>Rosh Pina</t>
  </si>
  <si>
    <t>RPN</t>
  </si>
  <si>
    <t>Sabzevar</t>
  </si>
  <si>
    <t>AFZ</t>
  </si>
  <si>
    <t>Sahand</t>
  </si>
  <si>
    <t>ACP</t>
  </si>
  <si>
    <t>Shahrekord</t>
  </si>
  <si>
    <t>CQD</t>
  </si>
  <si>
    <t>Shahrud</t>
  </si>
  <si>
    <t>RUD</t>
  </si>
  <si>
    <t>Sharjah</t>
  </si>
  <si>
    <t>SHJ</t>
  </si>
  <si>
    <t>Sharurah</t>
  </si>
  <si>
    <t>SHW</t>
  </si>
  <si>
    <t>Shiraz</t>
  </si>
  <si>
    <t>SYZ</t>
  </si>
  <si>
    <t>Sirjan</t>
  </si>
  <si>
    <t>SYJ</t>
  </si>
  <si>
    <t>Tabas</t>
  </si>
  <si>
    <t>TCX</t>
  </si>
  <si>
    <t>Tabriz</t>
  </si>
  <si>
    <t>TBZ</t>
  </si>
  <si>
    <t>Tabuk</t>
  </si>
  <si>
    <t>TUU</t>
  </si>
  <si>
    <t>Taif</t>
  </si>
  <si>
    <t>TIF</t>
  </si>
  <si>
    <t>Tehran</t>
  </si>
  <si>
    <t>IKA</t>
  </si>
  <si>
    <t>THR</t>
  </si>
  <si>
    <t>Tel-Aviv</t>
  </si>
  <si>
    <t>TLV</t>
  </si>
  <si>
    <t>SDV</t>
  </si>
  <si>
    <t>Turaif</t>
  </si>
  <si>
    <t>TUI</t>
  </si>
  <si>
    <t>Uromia</t>
  </si>
  <si>
    <t>OMH</t>
  </si>
  <si>
    <t>Wadi Al-Dawasir</t>
  </si>
  <si>
    <t>WAE</t>
  </si>
  <si>
    <t>Wedjh</t>
  </si>
  <si>
    <t>EJH</t>
  </si>
  <si>
    <t>Yanbu</t>
  </si>
  <si>
    <t>YNB</t>
  </si>
  <si>
    <t>Yasooj</t>
  </si>
  <si>
    <t>YES</t>
  </si>
  <si>
    <t>Yazd</t>
  </si>
  <si>
    <t>AZD</t>
  </si>
  <si>
    <t>Zabol</t>
  </si>
  <si>
    <t>ACZ</t>
  </si>
  <si>
    <t>Zahedan</t>
  </si>
  <si>
    <t>ZAH</t>
  </si>
  <si>
    <t>Zanjan</t>
  </si>
  <si>
    <t>JWN</t>
  </si>
  <si>
    <t>Abilene TX</t>
  </si>
  <si>
    <t>USA</t>
  </si>
  <si>
    <t>ABI</t>
  </si>
  <si>
    <t>Akron OH</t>
  </si>
  <si>
    <t>CAK</t>
  </si>
  <si>
    <t>Albany NY</t>
  </si>
  <si>
    <t>ALB</t>
  </si>
  <si>
    <t>Albuquerque NM</t>
  </si>
  <si>
    <t>ABQ</t>
  </si>
  <si>
    <t>Alexandria LA</t>
  </si>
  <si>
    <t>AEX</t>
  </si>
  <si>
    <t>Allentown PA</t>
  </si>
  <si>
    <t>ABE</t>
  </si>
  <si>
    <t>Anchorage AK</t>
  </si>
  <si>
    <t>ANC</t>
  </si>
  <si>
    <t>Asheville NC</t>
  </si>
  <si>
    <t>AVL</t>
  </si>
  <si>
    <t>Atlanta GA</t>
  </si>
  <si>
    <t>ATL</t>
  </si>
  <si>
    <t>Atlantic City NJ</t>
  </si>
  <si>
    <t>ACY</t>
  </si>
  <si>
    <t>Austin TX</t>
  </si>
  <si>
    <t>AUS</t>
  </si>
  <si>
    <t>Bakersfield CA</t>
  </si>
  <si>
    <t>BFL</t>
  </si>
  <si>
    <t>Baltimore MD</t>
  </si>
  <si>
    <t>BWI</t>
  </si>
  <si>
    <t>Bangor ME</t>
  </si>
  <si>
    <t>BGR</t>
  </si>
  <si>
    <t>Baton Rouge LA</t>
  </si>
  <si>
    <t>BTR</t>
  </si>
  <si>
    <t>Birmingham AL</t>
  </si>
  <si>
    <t>BHM</t>
  </si>
  <si>
    <t>Bismarck ND</t>
  </si>
  <si>
    <t>BIS</t>
  </si>
  <si>
    <t>Bloomington IL</t>
  </si>
  <si>
    <t>BMI</t>
  </si>
  <si>
    <t>Blountville TN</t>
  </si>
  <si>
    <t>TRI</t>
  </si>
  <si>
    <t>Boise ID</t>
  </si>
  <si>
    <t>BOI</t>
  </si>
  <si>
    <t>Boston MA</t>
  </si>
  <si>
    <t>BOS</t>
  </si>
  <si>
    <t>Brownsville TX</t>
  </si>
  <si>
    <t>BRO</t>
  </si>
  <si>
    <t>BUF</t>
  </si>
  <si>
    <t>Burbank CA</t>
  </si>
  <si>
    <t>BUR</t>
  </si>
  <si>
    <t>Burlington VT</t>
  </si>
  <si>
    <t>BTV</t>
  </si>
  <si>
    <t>Calgary AB</t>
  </si>
  <si>
    <t>YYC</t>
  </si>
  <si>
    <t>Casper WY</t>
  </si>
  <si>
    <t>CPR</t>
  </si>
  <si>
    <t>Cedar Rapids IA</t>
  </si>
  <si>
    <t>CID</t>
  </si>
  <si>
    <t>Charleston SC</t>
  </si>
  <si>
    <t>CHS</t>
  </si>
  <si>
    <t>Charleston WV</t>
  </si>
  <si>
    <t>CRW</t>
  </si>
  <si>
    <t>Charlotte NC</t>
  </si>
  <si>
    <t>CLT</t>
  </si>
  <si>
    <t>Charlottetown PE</t>
  </si>
  <si>
    <t>YYG</t>
  </si>
  <si>
    <t>Chattanooga TN</t>
  </si>
  <si>
    <t>CHA</t>
  </si>
  <si>
    <t>Chicago IL</t>
  </si>
  <si>
    <t>MDW</t>
  </si>
  <si>
    <t>ORD</t>
  </si>
  <si>
    <t>Cincinnati OH</t>
  </si>
  <si>
    <t>CVG</t>
  </si>
  <si>
    <t>Cleveland OH</t>
  </si>
  <si>
    <t>BKL</t>
  </si>
  <si>
    <t>CLE</t>
  </si>
  <si>
    <t>Colorado Springs CO</t>
  </si>
  <si>
    <t>COS</t>
  </si>
  <si>
    <t>Columbia SC</t>
  </si>
  <si>
    <t>CAE</t>
  </si>
  <si>
    <t>Columbus OH</t>
  </si>
  <si>
    <t>CMH</t>
  </si>
  <si>
    <t>LCK</t>
  </si>
  <si>
    <t>Comox BC</t>
  </si>
  <si>
    <t>YQQ</t>
  </si>
  <si>
    <t>Dallas TX</t>
  </si>
  <si>
    <t>DAL</t>
  </si>
  <si>
    <t>Dallas/Fort Worth TX</t>
  </si>
  <si>
    <t>DFW</t>
  </si>
  <si>
    <t>Dayton OH</t>
  </si>
  <si>
    <t>DAY</t>
  </si>
  <si>
    <t>Daytona Beach FL</t>
  </si>
  <si>
    <t>DAB</t>
  </si>
  <si>
    <t>Deer Lake NF</t>
  </si>
  <si>
    <t>YDF</t>
  </si>
  <si>
    <t>Denver CO</t>
  </si>
  <si>
    <t>DEN</t>
  </si>
  <si>
    <t>Des Moines IA</t>
  </si>
  <si>
    <t>DSM</t>
  </si>
  <si>
    <t>Detroit MI</t>
  </si>
  <si>
    <t>DTW</t>
  </si>
  <si>
    <t>Edmonton AB</t>
  </si>
  <si>
    <t>YEG</t>
  </si>
  <si>
    <t>El Paso TX</t>
  </si>
  <si>
    <t>ELP</t>
  </si>
  <si>
    <t>Eugene OR</t>
  </si>
  <si>
    <t>EUG</t>
  </si>
  <si>
    <t>Fairbanks AK</t>
  </si>
  <si>
    <t>FAI</t>
  </si>
  <si>
    <t>FLL</t>
  </si>
  <si>
    <t>Fort McMurray AB</t>
  </si>
  <si>
    <t>YMM</t>
  </si>
  <si>
    <t>Fort Myers FL</t>
  </si>
  <si>
    <t>FMY</t>
  </si>
  <si>
    <t>RSW</t>
  </si>
  <si>
    <t>Fort Smith AR</t>
  </si>
  <si>
    <t>FSM</t>
  </si>
  <si>
    <t>Fort Wayne IN</t>
  </si>
  <si>
    <t>FWA</t>
  </si>
  <si>
    <t>Fort Worth TX</t>
  </si>
  <si>
    <t>AFW</t>
  </si>
  <si>
    <t>Fresno CA</t>
  </si>
  <si>
    <t>FAT</t>
  </si>
  <si>
    <t>Gainesville FL</t>
  </si>
  <si>
    <t>GNV</t>
  </si>
  <si>
    <t>Gander NF</t>
  </si>
  <si>
    <t>YQX</t>
  </si>
  <si>
    <t>Gary IN</t>
  </si>
  <si>
    <t>GYY</t>
  </si>
  <si>
    <t>Goodyear AZ</t>
  </si>
  <si>
    <t>GYR</t>
  </si>
  <si>
    <t>Grand Rapids MI</t>
  </si>
  <si>
    <t>GRR</t>
  </si>
  <si>
    <t>GRB</t>
  </si>
  <si>
    <t>Greensboro NC</t>
  </si>
  <si>
    <t>GSO</t>
  </si>
  <si>
    <t>Greer SC</t>
  </si>
  <si>
    <t>GSP</t>
  </si>
  <si>
    <t>Gulfport MS</t>
  </si>
  <si>
    <t>GPT</t>
  </si>
  <si>
    <t>Halifax NS</t>
  </si>
  <si>
    <t>YHZ</t>
  </si>
  <si>
    <t>Hamilton ON</t>
  </si>
  <si>
    <t>YHM</t>
  </si>
  <si>
    <t>MDT</t>
  </si>
  <si>
    <t>Hartford CT</t>
  </si>
  <si>
    <t>BDL</t>
  </si>
  <si>
    <t>ITO</t>
  </si>
  <si>
    <t>Houston TX</t>
  </si>
  <si>
    <t>EFD</t>
  </si>
  <si>
    <t>IAH</t>
  </si>
  <si>
    <t>HOU</t>
  </si>
  <si>
    <t>Huntsville AL</t>
  </si>
  <si>
    <t>HSV</t>
  </si>
  <si>
    <t>Indianapolis IN</t>
  </si>
  <si>
    <t>IND</t>
  </si>
  <si>
    <t>Jackson MS</t>
  </si>
  <si>
    <t>JAN</t>
  </si>
  <si>
    <t>Jacksonville FL</t>
  </si>
  <si>
    <t>JAX</t>
  </si>
  <si>
    <t>OGG</t>
  </si>
  <si>
    <t>Kailua-Kona HI</t>
  </si>
  <si>
    <t>KOA</t>
  </si>
  <si>
    <t>Kalispell MT</t>
  </si>
  <si>
    <t>FCA</t>
  </si>
  <si>
    <t>Kamloops BC</t>
  </si>
  <si>
    <t>YKA</t>
  </si>
  <si>
    <t>Kansas City MO</t>
  </si>
  <si>
    <t>MKC</t>
  </si>
  <si>
    <t>MCI</t>
  </si>
  <si>
    <t>Kelowna BC</t>
  </si>
  <si>
    <t>YLW</t>
  </si>
  <si>
    <t>Knoxville TN</t>
  </si>
  <si>
    <t>TYS</t>
  </si>
  <si>
    <t>Lafayette LA</t>
  </si>
  <si>
    <t>LFT</t>
  </si>
  <si>
    <t>Lansing MI</t>
  </si>
  <si>
    <t>LAN</t>
  </si>
  <si>
    <t>Las Vegas NV</t>
  </si>
  <si>
    <t>HSH</t>
  </si>
  <si>
    <t>LAS</t>
  </si>
  <si>
    <t>VGT</t>
  </si>
  <si>
    <t>Lexington KY</t>
  </si>
  <si>
    <t>LEX</t>
  </si>
  <si>
    <t>LIH</t>
  </si>
  <si>
    <t>Lincoln NE</t>
  </si>
  <si>
    <t>LNK</t>
  </si>
  <si>
    <t>London ON</t>
  </si>
  <si>
    <t>YXU</t>
  </si>
  <si>
    <t>Long Beach CA</t>
  </si>
  <si>
    <t>LGB</t>
  </si>
  <si>
    <t>Los Angeles CA</t>
  </si>
  <si>
    <t>LAX</t>
  </si>
  <si>
    <t>VNY</t>
  </si>
  <si>
    <t>Louisville KY</t>
  </si>
  <si>
    <t>LOU</t>
  </si>
  <si>
    <t>SDF</t>
  </si>
  <si>
    <t>Madison WI</t>
  </si>
  <si>
    <t>MSN</t>
  </si>
  <si>
    <t>MHT</t>
  </si>
  <si>
    <t>Medford OR</t>
  </si>
  <si>
    <t>MFR</t>
  </si>
  <si>
    <t>Medicine Hat AB</t>
  </si>
  <si>
    <t>YXH</t>
  </si>
  <si>
    <t>Melbourne FL</t>
  </si>
  <si>
    <t>MLB</t>
  </si>
  <si>
    <t>Memphis TN</t>
  </si>
  <si>
    <t>MEM</t>
  </si>
  <si>
    <t>Miami FL</t>
  </si>
  <si>
    <t>MIA</t>
  </si>
  <si>
    <t>Milwaukee WI</t>
  </si>
  <si>
    <t>MKE</t>
  </si>
  <si>
    <t>MWC</t>
  </si>
  <si>
    <t>Minneapolis MN</t>
  </si>
  <si>
    <t>MSP</t>
  </si>
  <si>
    <t>Moline IL</t>
  </si>
  <si>
    <t>MLI</t>
  </si>
  <si>
    <t>Moncton NB</t>
  </si>
  <si>
    <t>YQM</t>
  </si>
  <si>
    <t>Monterey CA</t>
  </si>
  <si>
    <t>MRY</t>
  </si>
  <si>
    <t>Montreal QC</t>
  </si>
  <si>
    <t>YMX</t>
  </si>
  <si>
    <t>YUL</t>
  </si>
  <si>
    <t>Mosinee WI</t>
  </si>
  <si>
    <t>CWA</t>
  </si>
  <si>
    <t>Myrtle Beach SC</t>
  </si>
  <si>
    <t>Nanaimo BC</t>
  </si>
  <si>
    <t>YCD</t>
  </si>
  <si>
    <t>Naples FL</t>
  </si>
  <si>
    <t>APF</t>
  </si>
  <si>
    <t>Nashville TN</t>
  </si>
  <si>
    <t>BNA</t>
  </si>
  <si>
    <t>New Orleans LA</t>
  </si>
  <si>
    <t>MSY</t>
  </si>
  <si>
    <t>SWF</t>
  </si>
  <si>
    <t>New York NY</t>
  </si>
  <si>
    <t>JFK</t>
  </si>
  <si>
    <t>LGA</t>
  </si>
  <si>
    <t>IAG</t>
  </si>
  <si>
    <t>Newark NJ</t>
  </si>
  <si>
    <t>EWR</t>
  </si>
  <si>
    <t>Norfolk VA</t>
  </si>
  <si>
    <t>ORF</t>
  </si>
  <si>
    <t>Oakland CA</t>
  </si>
  <si>
    <t>OAK</t>
  </si>
  <si>
    <t>OKC</t>
  </si>
  <si>
    <t>Omaha NE</t>
  </si>
  <si>
    <t>OMA</t>
  </si>
  <si>
    <t>Ontario CA</t>
  </si>
  <si>
    <t>ONT</t>
  </si>
  <si>
    <t>Orlando FL</t>
  </si>
  <si>
    <t>ORL</t>
  </si>
  <si>
    <t>MCO</t>
  </si>
  <si>
    <t>Ottawa ON</t>
  </si>
  <si>
    <t>YOW</t>
  </si>
  <si>
    <t>OXR</t>
  </si>
  <si>
    <t>Paducah KY</t>
  </si>
  <si>
    <t>PAH</t>
  </si>
  <si>
    <t>Palm Springs CA</t>
  </si>
  <si>
    <t>PSP</t>
  </si>
  <si>
    <t>Palmdale CA</t>
  </si>
  <si>
    <t>PMD</t>
  </si>
  <si>
    <t>Pasco WA</t>
  </si>
  <si>
    <t>PSC</t>
  </si>
  <si>
    <t>Pensacola FL</t>
  </si>
  <si>
    <t>PNS</t>
  </si>
  <si>
    <t>Peoria IL</t>
  </si>
  <si>
    <t>PIA</t>
  </si>
  <si>
    <t>Philadelphia PA</t>
  </si>
  <si>
    <t>PHL</t>
  </si>
  <si>
    <t>Phoenix AZ</t>
  </si>
  <si>
    <t>DVT</t>
  </si>
  <si>
    <t>AZA</t>
  </si>
  <si>
    <t>PHX</t>
  </si>
  <si>
    <t>Pittsburgh PA</t>
  </si>
  <si>
    <t>PIT</t>
  </si>
  <si>
    <t>Portland OR</t>
  </si>
  <si>
    <t>PDX</t>
  </si>
  <si>
    <t>Prince George BC</t>
  </si>
  <si>
    <t>YXS</t>
  </si>
  <si>
    <t>PGD</t>
  </si>
  <si>
    <t>Quebec QC</t>
  </si>
  <si>
    <t>YQB</t>
  </si>
  <si>
    <t>Raleigh-Durham NC</t>
  </si>
  <si>
    <t>RDU</t>
  </si>
  <si>
    <t>Regina SK</t>
  </si>
  <si>
    <t>YQR</t>
  </si>
  <si>
    <t>Reno NV</t>
  </si>
  <si>
    <t>RNO</t>
  </si>
  <si>
    <t>Richmond VA</t>
  </si>
  <si>
    <t>RIC</t>
  </si>
  <si>
    <t>Roanoke VA</t>
  </si>
  <si>
    <t>ROA</t>
  </si>
  <si>
    <t>Rochester NY</t>
  </si>
  <si>
    <t>ROC</t>
  </si>
  <si>
    <t>RFD</t>
  </si>
  <si>
    <t>Sacramento CA</t>
  </si>
  <si>
    <t>MHR</t>
  </si>
  <si>
    <t>SAC</t>
  </si>
  <si>
    <t>SMF</t>
  </si>
  <si>
    <t>Salt Lake City UT</t>
  </si>
  <si>
    <t>SLC</t>
  </si>
  <si>
    <t>San Antonio TX</t>
  </si>
  <si>
    <t>SAT</t>
  </si>
  <si>
    <t>San Diego CA</t>
  </si>
  <si>
    <t>SAN</t>
  </si>
  <si>
    <t>San Francisco CA</t>
  </si>
  <si>
    <t>SFO</t>
  </si>
  <si>
    <t>San Jose CA</t>
  </si>
  <si>
    <t>SJC</t>
  </si>
  <si>
    <t>San Luis Obispo CA</t>
  </si>
  <si>
    <t>SBP</t>
  </si>
  <si>
    <t>Sanford FL</t>
  </si>
  <si>
    <t>SFB</t>
  </si>
  <si>
    <t>SNA</t>
  </si>
  <si>
    <t>Santa Barbara CA</t>
  </si>
  <si>
    <t>SBA</t>
  </si>
  <si>
    <t>Sarasota FL</t>
  </si>
  <si>
    <t>SRQ</t>
  </si>
  <si>
    <t>Saskatoon SK</t>
  </si>
  <si>
    <t>YXE</t>
  </si>
  <si>
    <t>Savannah GA</t>
  </si>
  <si>
    <t>SAV</t>
  </si>
  <si>
    <t>Seattle WA</t>
  </si>
  <si>
    <t>SEA</t>
  </si>
  <si>
    <t>Shreveport LA</t>
  </si>
  <si>
    <t>SHV</t>
  </si>
  <si>
    <t>Sioux Falls SD</t>
  </si>
  <si>
    <t>FSD</t>
  </si>
  <si>
    <t>South Bend IN</t>
  </si>
  <si>
    <t>SBN</t>
  </si>
  <si>
    <t>Spokane WA</t>
  </si>
  <si>
    <t>GEG</t>
  </si>
  <si>
    <t>Springfield MO</t>
  </si>
  <si>
    <t>SGF</t>
  </si>
  <si>
    <t>St John NB</t>
  </si>
  <si>
    <t>YSJ</t>
  </si>
  <si>
    <t>YYT</t>
  </si>
  <si>
    <t>St Louis MO</t>
  </si>
  <si>
    <t>STL</t>
  </si>
  <si>
    <t>St Petersburg FL</t>
  </si>
  <si>
    <t>PIE</t>
  </si>
  <si>
    <t>Syracuse NY</t>
  </si>
  <si>
    <t>SYR</t>
  </si>
  <si>
    <t>Tallahassee FL</t>
  </si>
  <si>
    <t>TLH</t>
  </si>
  <si>
    <t>Tampa FL</t>
  </si>
  <si>
    <t>TPA</t>
  </si>
  <si>
    <t>Teterboro NJ</t>
  </si>
  <si>
    <t>TEB</t>
  </si>
  <si>
    <t>Topeka KS</t>
  </si>
  <si>
    <t>FOE</t>
  </si>
  <si>
    <t>Toronto ON</t>
  </si>
  <si>
    <t>YTZ</t>
  </si>
  <si>
    <t>YYZ</t>
  </si>
  <si>
    <t>Tucson AZ</t>
  </si>
  <si>
    <t>TUS</t>
  </si>
  <si>
    <t>Tulsa OK</t>
  </si>
  <si>
    <t>TUL</t>
  </si>
  <si>
    <t>Vancouver BC</t>
  </si>
  <si>
    <t>YVR</t>
  </si>
  <si>
    <t>Victoria BC</t>
  </si>
  <si>
    <t>YYJ</t>
  </si>
  <si>
    <t>PVD</t>
  </si>
  <si>
    <t>Washington DC</t>
  </si>
  <si>
    <t>DCA</t>
  </si>
  <si>
    <t>IAD</t>
  </si>
  <si>
    <t>West Palm Beach FL</t>
  </si>
  <si>
    <t>PBI</t>
  </si>
  <si>
    <t>White Plains NY</t>
  </si>
  <si>
    <t>HPN</t>
  </si>
  <si>
    <t>Wichita KS</t>
  </si>
  <si>
    <t>ICT</t>
  </si>
  <si>
    <t>Winnipeg MB</t>
  </si>
  <si>
    <t>YWG</t>
  </si>
  <si>
    <t>Yuma AZ</t>
  </si>
  <si>
    <t>YUM</t>
  </si>
  <si>
    <t>Africa</t>
  </si>
  <si>
    <t>Asia-Pacific</t>
  </si>
  <si>
    <t>Middle East</t>
  </si>
  <si>
    <t>North America</t>
  </si>
  <si>
    <t>Europe</t>
  </si>
  <si>
    <t>Movements:</t>
  </si>
  <si>
    <r>
      <t xml:space="preserve">Redevances des activités gérées par l'aéroport </t>
    </r>
    <r>
      <rPr>
        <i/>
        <sz val="8"/>
        <color rgb="FF002060"/>
        <rFont val="Arial"/>
        <family val="2"/>
      </rPr>
      <t>(excl. 6.2.2 &amp; 6.2.3)</t>
    </r>
  </si>
  <si>
    <t>Night curfew hours</t>
  </si>
  <si>
    <t>&gt;12h</t>
  </si>
  <si>
    <t>Curfews</t>
  </si>
  <si>
    <t>Hours</t>
  </si>
  <si>
    <t>0.5h</t>
  </si>
  <si>
    <t>1h</t>
  </si>
  <si>
    <t>1.5h</t>
  </si>
  <si>
    <t>2h</t>
  </si>
  <si>
    <t>2.5h</t>
  </si>
  <si>
    <t>3h</t>
  </si>
  <si>
    <t>3.5h</t>
  </si>
  <si>
    <t>4h</t>
  </si>
  <si>
    <t>4.5h</t>
  </si>
  <si>
    <t>5h</t>
  </si>
  <si>
    <t>5.5h</t>
  </si>
  <si>
    <t>6h</t>
  </si>
  <si>
    <t>6.5h</t>
  </si>
  <si>
    <t>7h</t>
  </si>
  <si>
    <t>7.5h</t>
  </si>
  <si>
    <t>8h</t>
  </si>
  <si>
    <t>8.5h</t>
  </si>
  <si>
    <t>9h</t>
  </si>
  <si>
    <t>9.5h</t>
  </si>
  <si>
    <t>10h</t>
  </si>
  <si>
    <t>10.5h</t>
  </si>
  <si>
    <t>11h</t>
  </si>
  <si>
    <t>11.5h</t>
  </si>
  <si>
    <t>12h</t>
  </si>
  <si>
    <r>
      <t xml:space="preserve">Revenue from airport operated activities </t>
    </r>
    <r>
      <rPr>
        <i/>
        <sz val="8"/>
        <color rgb="FF002060"/>
        <rFont val="Arial"/>
        <family val="2"/>
      </rPr>
      <t>(excl. 6.2.2 &amp; 6.2.3)</t>
    </r>
  </si>
  <si>
    <t>Aircraft-related charges</t>
  </si>
  <si>
    <t>Passenger-related charges</t>
  </si>
  <si>
    <t>Airport Revenues</t>
  </si>
  <si>
    <t>Accumulated Debt and Credit Rating</t>
  </si>
  <si>
    <t>Pricing, Ownership and Regulation</t>
  </si>
  <si>
    <t>Total du personnel directement employé par l'opérateur d'aéroport:</t>
  </si>
  <si>
    <t>Total du personnel employé sur le site de l'aéroport:</t>
  </si>
  <si>
    <t>Aircraft movement areas (airfield)</t>
  </si>
  <si>
    <t>Car parking facilities</t>
  </si>
  <si>
    <t>Roadways, rail, and transit</t>
  </si>
  <si>
    <t>Stationnements des voitures</t>
  </si>
  <si>
    <t>Accès routiers et ferroviaires</t>
  </si>
  <si>
    <t xml:space="preserve">Aparcamiento de coches </t>
  </si>
  <si>
    <t>Accesos ferroviarios y carreteros</t>
  </si>
  <si>
    <t>Áreas de movimiento de aeronaves (airfield)</t>
  </si>
  <si>
    <t>Other current assets</t>
  </si>
  <si>
    <t>Other non-current assets</t>
  </si>
  <si>
    <t>Other current liabilities</t>
  </si>
  <si>
    <t>Other non-current liabilities</t>
  </si>
  <si>
    <t>9.1.2.1.1</t>
  </si>
  <si>
    <t>2015 [YR2015]</t>
  </si>
  <si>
    <t>注意事项：</t>
  </si>
  <si>
    <t>在填此调查表时：</t>
  </si>
  <si>
    <t>如无实际数据，仅为预估值，请用斜体标示；</t>
  </si>
  <si>
    <t>联络信息</t>
  </si>
  <si>
    <t>IATA机场三字码  -  如果提供的数据属于超过一个机场</t>
  </si>
  <si>
    <t>机场名称 （每个机场单独填写）</t>
  </si>
  <si>
    <t>请把个别机场的三字码列出来， 用 "/"分隔 (e.g. XXX/YYY/ZZZ)</t>
  </si>
  <si>
    <t>联系人</t>
    <phoneticPr fontId="66" type="noConversion"/>
  </si>
  <si>
    <t>电话号码</t>
    <phoneticPr fontId="66" type="noConversion"/>
  </si>
  <si>
    <t>职务（会计人员、财务总监、财务主管等）</t>
  </si>
  <si>
    <t>电子邮件</t>
    <phoneticPr fontId="66" type="noConversion"/>
  </si>
  <si>
    <t>基本信息</t>
  </si>
  <si>
    <t>财政年度总体生产数据：</t>
  </si>
  <si>
    <t>旅客吞吐量:</t>
  </si>
  <si>
    <t>财政年度（请选择）:</t>
  </si>
  <si>
    <t>货运吞吐量（公吨）:</t>
  </si>
  <si>
    <t>财务金额 （单位 ）</t>
  </si>
  <si>
    <t>飞机起降架次：</t>
  </si>
  <si>
    <t>所用货币（请选择）：</t>
  </si>
  <si>
    <t>WLU（工作量）:</t>
  </si>
  <si>
    <t>每单位工作量等于1名旅客或100公斤货物。</t>
  </si>
  <si>
    <t>基础设施规模 (面积)</t>
  </si>
  <si>
    <t>单位</t>
  </si>
  <si>
    <t>(请选择)</t>
  </si>
  <si>
    <t>机场总面积</t>
  </si>
  <si>
    <t xml:space="preserve">  其中:</t>
  </si>
  <si>
    <t>空侧面积</t>
  </si>
  <si>
    <t>陆侧面积</t>
  </si>
  <si>
    <t>旅客候机楼面积</t>
  </si>
  <si>
    <t xml:space="preserve">  其中：</t>
  </si>
  <si>
    <t>空侧面积 (通过安检后)</t>
  </si>
  <si>
    <t>陆侧面积 (通过安检前)</t>
  </si>
  <si>
    <t>货运站面积</t>
  </si>
  <si>
    <t>商业活动区域面积</t>
  </si>
  <si>
    <t>(候机楼内和候机楼外)</t>
  </si>
  <si>
    <t xml:space="preserve"> 其中：</t>
  </si>
  <si>
    <t>餐饮区域：</t>
  </si>
  <si>
    <t>零售区域：</t>
  </si>
  <si>
    <t>免税品区域</t>
  </si>
  <si>
    <t>基础设施情况（单位）</t>
  </si>
  <si>
    <t>请标明数量：</t>
  </si>
  <si>
    <t>跑道</t>
  </si>
  <si>
    <t>带登机桥的近机位</t>
  </si>
  <si>
    <t>远机位 （可停B737-800或同类飞机）</t>
  </si>
  <si>
    <t>旅客候机楼</t>
  </si>
  <si>
    <t>货运站</t>
  </si>
  <si>
    <t>旅客值机柜台</t>
  </si>
  <si>
    <t>机场运营的自助值机设备数量</t>
  </si>
  <si>
    <t>个人停车位（不包括员工停车位）</t>
  </si>
  <si>
    <t>零售商店（包括免税品商店）</t>
  </si>
  <si>
    <t>其中：免税品商店</t>
  </si>
  <si>
    <t>餐厅 / 咖啡茶座和其它餐饮店</t>
  </si>
  <si>
    <t>航班信息显示设备（例如显示屏）</t>
  </si>
  <si>
    <t>行李推车</t>
  </si>
  <si>
    <t>定价、所有权和规管模式</t>
  </si>
  <si>
    <t>单账模式</t>
  </si>
  <si>
    <t>请选项:</t>
  </si>
  <si>
    <t>双账模式</t>
  </si>
  <si>
    <t xml:space="preserve">关于机场航空业务收费，那种定价模式适用于贵机场？(单账模式，混合模式，还是双账模式) </t>
  </si>
  <si>
    <t>混合模式</t>
  </si>
  <si>
    <t>贵机场使用何种经济监管形式？</t>
  </si>
  <si>
    <t>贵机场是何种所有制结构？ (例如：股权)?</t>
  </si>
  <si>
    <t>是否有私营经济涉及/参与机场的运营，请说明参与类型：</t>
  </si>
  <si>
    <r>
      <t xml:space="preserve">如有，监管机构规定的税前加权资本平均成本（WACC）是多少（或在特许经营合同中规定多少）？ </t>
    </r>
    <r>
      <rPr>
        <b/>
        <sz val="10"/>
        <rFont val="Arial"/>
        <family val="2"/>
      </rPr>
      <t/>
    </r>
  </si>
  <si>
    <t>在贵机场的定价结构中是否提供激励方案以吸引新航空公司或鼓励现有航空公司进一步发展？</t>
  </si>
  <si>
    <t>员工</t>
  </si>
  <si>
    <t>总人数</t>
  </si>
  <si>
    <t>机场方雇用的员工总数</t>
  </si>
  <si>
    <t>机场区域内工作的人员总数</t>
  </si>
  <si>
    <t xml:space="preserve">(例如：机场内其它企业和机场方的员工数) </t>
  </si>
  <si>
    <t>(可根据发放的机场通行证数量进行估算)</t>
  </si>
  <si>
    <t>以下5.3.1至5.3.12请在每一项活动选择它是属于“机场员工负责”或“外包人员负责”。请提供员工人数(或预估值)。</t>
  </si>
  <si>
    <t>机场员工</t>
  </si>
  <si>
    <t>外包人员</t>
  </si>
  <si>
    <t>总人数=机场员工+外包人员</t>
  </si>
  <si>
    <t>机场主要经营活动</t>
  </si>
  <si>
    <t>机场管理</t>
  </si>
  <si>
    <t>地面服务</t>
  </si>
  <si>
    <t>消防急救</t>
  </si>
  <si>
    <t>停车场</t>
  </si>
  <si>
    <t>保洁服务</t>
  </si>
  <si>
    <t>维护服务</t>
  </si>
  <si>
    <t>空中交通管理</t>
  </si>
  <si>
    <t>安检服务</t>
  </si>
  <si>
    <t>特许经营（商店、餐饮等）</t>
  </si>
  <si>
    <t>跑道、滑行道、机坪运营</t>
  </si>
  <si>
    <t xml:space="preserve">信息和通讯技术 (ICT) </t>
  </si>
  <si>
    <t>其他</t>
  </si>
  <si>
    <t>机场收入</t>
  </si>
  <si>
    <t>机场总收入 (6.1, 6.2, 6.3, 6.4三项之和)</t>
  </si>
  <si>
    <t>航空运营收入（6.1.1, 6.1.2, 6.1.3, 6.1.4四项之和）</t>
  </si>
  <si>
    <t>航空器相关收费</t>
  </si>
  <si>
    <t>起降费</t>
  </si>
  <si>
    <t>停场费</t>
  </si>
  <si>
    <t>登机桥使用费</t>
  </si>
  <si>
    <t>噪音和环保收费</t>
  </si>
  <si>
    <t>助航系统收费</t>
  </si>
  <si>
    <t>其它航空器相关收费（如除冰等）</t>
  </si>
  <si>
    <t>旅客相关收费</t>
  </si>
  <si>
    <t>旅客收费（包括机场建设费和旅客机场设施使用费）</t>
  </si>
  <si>
    <t>安检费</t>
  </si>
  <si>
    <t>中转费</t>
  </si>
  <si>
    <t>其它旅客相关收费（如行动不便人士服务收费）</t>
  </si>
  <si>
    <t>货运收费</t>
  </si>
  <si>
    <t>航空公司支付的候机楼租金</t>
  </si>
  <si>
    <t>其它航空运营收入</t>
  </si>
  <si>
    <t>地面服务收入（6.2.1, 6.2.2, 6.2.3三项之和)</t>
  </si>
  <si>
    <t>地面服务特许经营收入（如果是外包-请填上地面服务公司支付给机场的金额）</t>
  </si>
  <si>
    <t>地面服务收费（如果是由机场公司提供的服务，请填上地面服务收入 ）</t>
  </si>
  <si>
    <t>其它地面服务收入（如：基础设施相关收入费，航站共用设备(CUTE)使用费等）</t>
  </si>
  <si>
    <t>非航空运营收入（6.3.1 至 6.3.3)</t>
  </si>
  <si>
    <t>特许经营权收入（不包括第6.2.1项的地面服务特许经营收入）</t>
  </si>
  <si>
    <t>零售业 （包括第6.3.1.1.1项免税品特许经营收入）</t>
  </si>
  <si>
    <t xml:space="preserve">餐饮 </t>
  </si>
  <si>
    <t>停车</t>
  </si>
  <si>
    <t>租车</t>
  </si>
  <si>
    <t>广告</t>
  </si>
  <si>
    <t>航油</t>
  </si>
  <si>
    <t>航空配餐</t>
  </si>
  <si>
    <t>其它特许经营收入</t>
  </si>
  <si>
    <t>机场自营业务收入 (不包括第6.2.2 和 6.2.3项)</t>
  </si>
  <si>
    <t>停车场 - 机场自营 (不包括第6.3.1.3项)</t>
  </si>
  <si>
    <t>资产和地产收益或租金 (不包括第6.1.4项)</t>
  </si>
  <si>
    <t>公用事业收入 (如供水、供电等)</t>
  </si>
  <si>
    <t>其它机场自营业务收入</t>
  </si>
  <si>
    <t>其它非航空运营收入 (不包括第6.3.1.8和6.3.2.4项)</t>
  </si>
  <si>
    <t>非运营收益 (第6.4.1、6.4.2、6.4.3、6.4.4之和)</t>
  </si>
  <si>
    <t xml:space="preserve">利息收益 </t>
  </si>
  <si>
    <t>补贴/ 奖励</t>
  </si>
  <si>
    <t>资产投资转让</t>
  </si>
  <si>
    <t>其它非运营收益</t>
  </si>
  <si>
    <t xml:space="preserve"> 机场运营开支，资本成本，税和其他费用</t>
  </si>
  <si>
    <t>运营总开支 (第7.1.1 - 7.1.9之和)</t>
  </si>
  <si>
    <t xml:space="preserve">     其中:</t>
  </si>
  <si>
    <t>人工开支 (工资和福利)</t>
  </si>
  <si>
    <t>外包服务 (支付给第三方的服务成本)</t>
  </si>
  <si>
    <t xml:space="preserve">材料、设备、贮备 (不包括维护/外包服务) </t>
  </si>
  <si>
    <t xml:space="preserve">通讯、公用事业、能源和废物处理 </t>
  </si>
  <si>
    <t xml:space="preserve">保险、债权、清算 </t>
  </si>
  <si>
    <t xml:space="preserve">维护支出 (不包括外包服务) </t>
  </si>
  <si>
    <t xml:space="preserve">设备租赁费用、房屋租金和特许经营费支出 </t>
  </si>
  <si>
    <t xml:space="preserve">总务及管理费用 (不包括人工开支) </t>
  </si>
  <si>
    <t xml:space="preserve">其它事项 </t>
  </si>
  <si>
    <t xml:space="preserve">资本成本 (第7.2.1、 7.2.2、 7.2.3三项之和) </t>
  </si>
  <si>
    <t xml:space="preserve"> 其中:</t>
  </si>
  <si>
    <t>利息费用</t>
  </si>
  <si>
    <t>折旧/资产、厂房和设备分期偿还</t>
  </si>
  <si>
    <t>税和其它费用</t>
  </si>
  <si>
    <t xml:space="preserve"> 损益表摘要</t>
  </si>
  <si>
    <t>机场总收益</t>
  </si>
  <si>
    <t>其中：</t>
  </si>
  <si>
    <t>航空运营收益</t>
  </si>
  <si>
    <t>地面服务收益</t>
  </si>
  <si>
    <t>非航空运营收益</t>
  </si>
  <si>
    <t>非运营收益</t>
  </si>
  <si>
    <t>运营总开支</t>
  </si>
  <si>
    <t>运营盈余/亏损 (未计利息、税项、折旧及摊销前的利润)  第8.1项减云第8.2项</t>
  </si>
  <si>
    <t>(机场总收益减总运营开支)</t>
  </si>
  <si>
    <t>资本成本</t>
  </si>
  <si>
    <r>
      <t xml:space="preserve">净利润/亏损   </t>
    </r>
    <r>
      <rPr>
        <b/>
        <i/>
        <u/>
        <sz val="8"/>
        <color rgb="FF7030A0"/>
        <rFont val="Arial"/>
        <family val="2"/>
      </rPr>
      <t>8.3 减 8.4 减 8.5</t>
    </r>
  </si>
  <si>
    <t xml:space="preserve">      </t>
  </si>
  <si>
    <t>资产负债表摘要</t>
  </si>
  <si>
    <t>总资产</t>
  </si>
  <si>
    <t>流动资产</t>
  </si>
  <si>
    <t>现金和现金等价物</t>
  </si>
  <si>
    <t>其它流动资产</t>
  </si>
  <si>
    <t>非流动资产</t>
  </si>
  <si>
    <t>其它非流动资产</t>
  </si>
  <si>
    <t>总负债</t>
  </si>
  <si>
    <t>流动负债</t>
  </si>
  <si>
    <t>短期债务（一年期内）</t>
  </si>
  <si>
    <t>其它流动负债</t>
  </si>
  <si>
    <t>非流动负债</t>
  </si>
  <si>
    <t>长期债务</t>
  </si>
  <si>
    <t>其它非流动负债</t>
  </si>
  <si>
    <t>净资产  (9.1 - 9.2)</t>
  </si>
  <si>
    <t>累积债务和信贷评级</t>
  </si>
  <si>
    <t>未清偿债务</t>
  </si>
  <si>
    <t>短期+长期</t>
  </si>
  <si>
    <t>机场公司发行的金融工具信贷评级？</t>
  </si>
  <si>
    <t>穆迪评级Moody's:</t>
  </si>
  <si>
    <t>标准普尔评级S&amp;P:</t>
  </si>
  <si>
    <t>惠誉评级 Fitch:</t>
  </si>
  <si>
    <t>评级:</t>
  </si>
  <si>
    <t>(最近评级)</t>
  </si>
  <si>
    <t xml:space="preserve"> 机场方代表政府收取的税收</t>
  </si>
  <si>
    <t>从旅客收取的税收</t>
  </si>
  <si>
    <t>从航空公司收取的税收</t>
  </si>
  <si>
    <t>资本性支出 (CAPEX)</t>
  </si>
  <si>
    <t>支出分配周期 (从 YYYY年至 YYYY年)</t>
  </si>
  <si>
    <t>从:</t>
  </si>
  <si>
    <t>至:</t>
  </si>
  <si>
    <t>实际</t>
  </si>
  <si>
    <t>计划</t>
  </si>
  <si>
    <t xml:space="preserve">   其中：</t>
  </si>
  <si>
    <t>飞机起降领域</t>
  </si>
  <si>
    <t>购买资产、厂房和设备</t>
  </si>
  <si>
    <t>建设开支</t>
  </si>
  <si>
    <t>飞机起降领域其它资本性开支</t>
  </si>
  <si>
    <t>候机楼（机场所有）</t>
  </si>
  <si>
    <t>候机楼其它资本性开支</t>
  </si>
  <si>
    <t>停车场相关设施</t>
  </si>
  <si>
    <t>道路，铁路，其他交通设施</t>
  </si>
  <si>
    <t>设备和车辆</t>
  </si>
  <si>
    <t>其它设施</t>
  </si>
  <si>
    <t>*如果没有办法提供计划数据，请按年提供预估值</t>
  </si>
  <si>
    <t>注释 （请用以下方格填写）:</t>
  </si>
  <si>
    <t>10 十</t>
  </si>
  <si>
    <t>1,000,000 百万</t>
  </si>
  <si>
    <t>平方英尺</t>
  </si>
  <si>
    <t>平方码</t>
  </si>
  <si>
    <t>平方米</t>
  </si>
  <si>
    <t>英亩</t>
  </si>
  <si>
    <t>平方公里</t>
  </si>
  <si>
    <t>公顷</t>
  </si>
  <si>
    <t>平方英里</t>
  </si>
  <si>
    <t>价格上限</t>
  </si>
  <si>
    <t>收入上限</t>
  </si>
  <si>
    <t>回报率</t>
  </si>
  <si>
    <t>成本回收</t>
  </si>
  <si>
    <t>没有具体规定</t>
  </si>
  <si>
    <t>轻手整治</t>
  </si>
  <si>
    <t>政府批准</t>
  </si>
  <si>
    <t>管理合同</t>
  </si>
  <si>
    <t>租赁或特许经营</t>
  </si>
  <si>
    <t>少数所有权转移</t>
  </si>
  <si>
    <t>私营部门的所有权和控制权</t>
  </si>
  <si>
    <t>机场活动的操作</t>
  </si>
  <si>
    <t>信用较好</t>
  </si>
  <si>
    <t>信用优良</t>
  </si>
  <si>
    <t>信用一般</t>
  </si>
  <si>
    <t>信用欠佳</t>
  </si>
  <si>
    <t>信用较差</t>
  </si>
  <si>
    <t>信用很差</t>
  </si>
  <si>
    <t>信用极差</t>
  </si>
  <si>
    <t>没有信用</t>
  </si>
  <si>
    <t>是</t>
  </si>
  <si>
    <t>没有</t>
  </si>
  <si>
    <t>美元 (USD)</t>
  </si>
  <si>
    <t>人民币 (CNY)</t>
  </si>
  <si>
    <t>港元 (HKD)</t>
  </si>
  <si>
    <t>澳門元 (MOP)</t>
  </si>
  <si>
    <t>新加坡元 (SGD)</t>
  </si>
  <si>
    <t>新臺幣 (TWD)</t>
  </si>
  <si>
    <t>迪拉姆（阿拉伯语） (AED)</t>
  </si>
  <si>
    <t>阿富汗尼 (AFN)</t>
  </si>
  <si>
    <t>列克 (ALL)</t>
  </si>
  <si>
    <t>亞美尼亞德拉姆 (AMD)</t>
  </si>
  <si>
    <t>荷属安的列斯盾 (ANG)</t>
  </si>
  <si>
    <t>宽扎 (AOA)</t>
  </si>
  <si>
    <t>阿根廷比索 (ARS)</t>
  </si>
  <si>
    <t>澳大利亚元 (AUD)</t>
  </si>
  <si>
    <t>阿鲁巴弗罗林 (AWG)</t>
  </si>
  <si>
    <t>马纳特 (AZN)</t>
  </si>
  <si>
    <t>波斯尼亞和黑塞哥維那可兌換馬克 (BAM)</t>
  </si>
  <si>
    <t>巴巴多斯元 (BBD)</t>
  </si>
  <si>
    <t>塔卡 (BDT)</t>
  </si>
  <si>
    <t>列弗 (BGN)</t>
  </si>
  <si>
    <t>第纳尔 (BHD)</t>
  </si>
  <si>
    <t>法郎 (BIF)</t>
  </si>
  <si>
    <t>百慕大元 (BMD)</t>
  </si>
  <si>
    <t>文莱元 (BND)</t>
  </si>
  <si>
    <t>玻利维亚诺 (BOB)</t>
  </si>
  <si>
    <t>巴西雷亚尔 (BRL)</t>
  </si>
  <si>
    <t>巴哈马元 (BSD)</t>
  </si>
  <si>
    <t>努尔特鲁姆 (BTN)</t>
  </si>
  <si>
    <t>普拉 (BWP)</t>
  </si>
  <si>
    <t>卢布 (BYR)</t>
  </si>
  <si>
    <t>伯利兹元 (BZD)</t>
  </si>
  <si>
    <t>加拿大元 (CAD)</t>
  </si>
  <si>
    <t>法郎 (CDF)</t>
  </si>
  <si>
    <t>瑞士法郎 (CHF)</t>
  </si>
  <si>
    <t>智利比索 (CLP)</t>
  </si>
  <si>
    <t>哥伦比亚比索 (COP)</t>
  </si>
  <si>
    <t>科朗 (CRC)</t>
  </si>
  <si>
    <t>塞尔维亚第纳尔 (CSD)</t>
  </si>
  <si>
    <t>古巴可兑换比索 (CUC)</t>
  </si>
  <si>
    <t>古巴比索 (CUP)</t>
  </si>
  <si>
    <t>埃斯库多 (CVE)</t>
  </si>
  <si>
    <t>克朗 (CZK)</t>
  </si>
  <si>
    <t>法郎 (DJF)</t>
  </si>
  <si>
    <t>丹麦克朗 (DKK)</t>
  </si>
  <si>
    <t>多米尼加比索 (DOP)</t>
  </si>
  <si>
    <t>第纳尔 (DZD)</t>
  </si>
  <si>
    <t>欧元 (EEK)</t>
  </si>
  <si>
    <t>埃及镑 (EGP)</t>
  </si>
  <si>
    <t>纳克法 (ERN)</t>
  </si>
  <si>
    <t>比尔 (ETB)</t>
  </si>
  <si>
    <t>欧元 (EUR)</t>
  </si>
  <si>
    <t>斐济元 (FJD)</t>
  </si>
  <si>
    <t>福克蘭群島鎊 (FKP)</t>
  </si>
  <si>
    <t>英镑 (GBP)</t>
  </si>
  <si>
    <t>格鲁吉亚拉里 (GEL)</t>
  </si>
  <si>
    <t>迦納塞地 (GHC)</t>
  </si>
  <si>
    <t>直布罗陀镑 (GIP)</t>
  </si>
  <si>
    <t>达拉西 (GMD)</t>
  </si>
  <si>
    <t>法郎 (GNF)</t>
  </si>
  <si>
    <t>格查尔 (GTQ)</t>
  </si>
  <si>
    <t>圭亚那元 (GYD)</t>
  </si>
  <si>
    <t>伦皮拉 (HNL)</t>
  </si>
  <si>
    <t>库纳 (HRK)</t>
  </si>
  <si>
    <t>海地古德 (HTG)</t>
  </si>
  <si>
    <t>福林 (HUF)</t>
  </si>
  <si>
    <t>印尼盾 (IDR)</t>
  </si>
  <si>
    <t>新谢克尔 (ILS)</t>
  </si>
  <si>
    <t>印度卢比 (INR)</t>
  </si>
  <si>
    <t>第纳尔（阿拉伯语） (IQD)</t>
  </si>
  <si>
    <t>里亚尔 (IRR)</t>
  </si>
  <si>
    <t>克朗 (ISK)</t>
  </si>
  <si>
    <t>牙买加元 (JMD)</t>
  </si>
  <si>
    <t>第纳尔 (JOD)</t>
  </si>
  <si>
    <t>日元 (JPY)</t>
  </si>
  <si>
    <t>先令 (KES)</t>
  </si>
  <si>
    <t>索姆 (KGS)</t>
  </si>
  <si>
    <t>瑞尔 (KHR)</t>
  </si>
  <si>
    <t>法郎 (KMF)</t>
  </si>
  <si>
    <t>朝鲜元 (KPW)</t>
  </si>
  <si>
    <t>韩元 (KRW)</t>
  </si>
  <si>
    <t>第纳尔 (KWD)</t>
  </si>
  <si>
    <t>开曼群岛元 (KYD)</t>
  </si>
  <si>
    <t>坚戈 (KZT)</t>
  </si>
  <si>
    <t>基普 (LAK)</t>
  </si>
  <si>
    <t>黎巴嫩镑 (LBP)</t>
  </si>
  <si>
    <t>卢比 (LKR)</t>
  </si>
  <si>
    <t>利比里亚元 (LRD)</t>
  </si>
  <si>
    <t>马洛蒂 (LSL)</t>
  </si>
  <si>
    <t>立特 (LTL)</t>
  </si>
  <si>
    <t>欧元 (LVL)</t>
  </si>
  <si>
    <t>第纳尔 (LYD)</t>
  </si>
  <si>
    <t>摩洛哥迪拉姆 (MAD)</t>
  </si>
  <si>
    <t>列伊 (MDL)</t>
  </si>
  <si>
    <t>阿里亚里 (MGA)</t>
  </si>
  <si>
    <t>德纳尔 (MKD)</t>
  </si>
  <si>
    <t>缅元 (MMK)</t>
  </si>
  <si>
    <t>图格里克 (MNT)</t>
  </si>
  <si>
    <t>乌吉亚 (MRO)</t>
  </si>
  <si>
    <t>里拉 (MTL)</t>
  </si>
  <si>
    <t>卢比 (MUR)</t>
  </si>
  <si>
    <t>拉菲亚 (MVR)</t>
  </si>
  <si>
    <t>克瓦查 (MWK)</t>
  </si>
  <si>
    <t>墨西哥比索 (MXN)</t>
  </si>
  <si>
    <t>令吉 (MYR)</t>
  </si>
  <si>
    <t>舊梅蒂卡爾(MZM)</t>
  </si>
  <si>
    <t>新梅蒂卡尔 (MZN)</t>
  </si>
  <si>
    <t>纳米比亚元 (NAD)</t>
  </si>
  <si>
    <t>奈拉 (NGN)</t>
  </si>
  <si>
    <t>尼加拉瓜科多巴 (NIO)</t>
  </si>
  <si>
    <t>克朗 (NOK)</t>
  </si>
  <si>
    <t>卢比 (NPR)</t>
  </si>
  <si>
    <t>新西兰元 (NZD)</t>
  </si>
  <si>
    <t>里亚尔（阿拉伯语） (OMR)</t>
  </si>
  <si>
    <t>巴拿馬巴波亞 (PAB)</t>
  </si>
  <si>
    <t>索尔 (PEN)</t>
  </si>
  <si>
    <t>巴布亞紐幾內亞基那 (PGK)</t>
  </si>
  <si>
    <t>菲律宾比索 (PHP)</t>
  </si>
  <si>
    <t>卢比 (PKR)</t>
  </si>
  <si>
    <t>兹罗提 (PLN)</t>
  </si>
  <si>
    <t>德涅斯特河沿岸卢布 (PRB)</t>
  </si>
  <si>
    <t>瓜拉尼 (PYG)</t>
  </si>
  <si>
    <t>里亚尔 (QAR)</t>
  </si>
  <si>
    <t>舊列伊</t>
  </si>
  <si>
    <t>新列伊 (RON)</t>
  </si>
  <si>
    <t>俄罗斯卢布 (RUB)</t>
  </si>
  <si>
    <t>法郎 (RWF)</t>
  </si>
  <si>
    <t>沙特里亞爾 (SAR)</t>
  </si>
  <si>
    <t>所罗门群岛元 (SBD)</t>
  </si>
  <si>
    <t>卢比 (SCR)</t>
  </si>
  <si>
    <t>蘇丹鎊 (SDD)</t>
  </si>
  <si>
    <t>克朗 (SEK)</t>
  </si>
  <si>
    <t>聖赫倫那鎊 (SHP)</t>
  </si>
  <si>
    <t>克朗 (SKK)</t>
  </si>
  <si>
    <t>利昂 (SLL)</t>
  </si>
  <si>
    <t>先令 (SOS)</t>
  </si>
  <si>
    <t>苏里南元 (SRD)</t>
  </si>
  <si>
    <t>南苏丹镑 (SSP)</t>
  </si>
  <si>
    <t>多布拉 (STD)</t>
  </si>
  <si>
    <t>科朗 (SVC)</t>
  </si>
  <si>
    <t>叙利亚镑 (SYP)</t>
  </si>
  <si>
    <t>史瓦濟蘭里蘭吉尼 (SZL)</t>
  </si>
  <si>
    <t>泰銖 (THB)</t>
  </si>
  <si>
    <t>索莫尼 (TJS)</t>
  </si>
  <si>
    <t>马纳特 (TMM)</t>
  </si>
  <si>
    <t>第纳尔 (TND)</t>
  </si>
  <si>
    <t>潘加 (TOP)</t>
  </si>
  <si>
    <t>新土耳其里拉 (TRY)</t>
  </si>
  <si>
    <t>特立尼达和多巴哥元 (TTD)</t>
  </si>
  <si>
    <t>先令 (TZS)</t>
  </si>
  <si>
    <t>格里夫纳 (UAH)</t>
  </si>
  <si>
    <t>先令 (UGX)</t>
  </si>
  <si>
    <t>乌拉圭比索 (UYU)</t>
  </si>
  <si>
    <t>索姆 (UZS)</t>
  </si>
  <si>
    <t>强势玻利瓦尔 (VEB)</t>
  </si>
  <si>
    <t>越南盾 (VND)</t>
  </si>
  <si>
    <t>瓦圖 (VUV)</t>
  </si>
  <si>
    <t>塔拉 (WST)</t>
  </si>
  <si>
    <t>中非法郎 (XAF)</t>
  </si>
  <si>
    <t>东加勒比元 (XCD)</t>
  </si>
  <si>
    <t>非洲金融共同體法郎 (XOF)</t>
  </si>
  <si>
    <t>太平洋法郎 (XPF)</t>
  </si>
  <si>
    <t>里亚尔 (YER)</t>
  </si>
  <si>
    <t>南非兰特 (ZAR)</t>
  </si>
  <si>
    <t>克瓦查 (ZMK)</t>
  </si>
  <si>
    <t>原：津巴布韦元 (ZWD)</t>
  </si>
  <si>
    <t xml:space="preserve">建议汇率:               1美元 = </t>
  </si>
  <si>
    <t>Актив</t>
  </si>
  <si>
    <t>Пассив</t>
  </si>
  <si>
    <t>Краткосрочные обязательства</t>
  </si>
  <si>
    <t>Долгосрочные обязательства</t>
  </si>
  <si>
    <t>Прочие</t>
  </si>
  <si>
    <t>Заемные средства (долгосрочные займы)</t>
  </si>
  <si>
    <t>Денежные средства и их эквиваленты</t>
  </si>
  <si>
    <t>Прочие оборотные активы</t>
  </si>
  <si>
    <t>Оборотные активы</t>
  </si>
  <si>
    <t>Внеоборотные активы</t>
  </si>
  <si>
    <t>Прочие внеоборотные активы</t>
  </si>
  <si>
    <t>Выручка</t>
  </si>
  <si>
    <t>Авиационные сборы, связанные с в/c</t>
  </si>
  <si>
    <t>Сборы за взлет-посадку</t>
  </si>
  <si>
    <t>Сборы за предоставление телескопического трапа</t>
  </si>
  <si>
    <t>Сборы за диспетчерское обслуживание подхода и аэродромное диспетчерское обслуживание</t>
  </si>
  <si>
    <t>Сборы за обслуживание пассажиров</t>
  </si>
  <si>
    <t>Сборы за обеспечение безопасности</t>
  </si>
  <si>
    <t>Прочие пассажирские сборы (например, сборы за пассажиров с ограниченной подвижностью)</t>
  </si>
  <si>
    <t>Грузовые сборы</t>
  </si>
  <si>
    <t>Платежи авиакомпаний за аренду терминала для авиционного использования</t>
  </si>
  <si>
    <t>Прочие операционные авиационные доходы</t>
  </si>
  <si>
    <t>Сборы, связанные с авиационным шумом, выбросами и окружающей средой</t>
  </si>
  <si>
    <t>Сборы за транзитных и трансферных пассажиров</t>
  </si>
  <si>
    <t>Концессионные платежи от компаний, предоставляющих услуги наземного обслуживания</t>
  </si>
  <si>
    <t>Доходы от услуг наземного обслуживания, предоставляемых аэропортом (управляющей компанией или дочерним предприятием)</t>
  </si>
  <si>
    <t>Прочие доходы, связанные с наземным обслуживанием (например, за предоставление инфраструктуры общего пользования)</t>
  </si>
  <si>
    <t>2.5 Финансовый год (please select):</t>
  </si>
  <si>
    <t xml:space="preserve">Совокупный трафик за финансовый год:  </t>
  </si>
  <si>
    <t>Взлетно-посадочные операции:</t>
  </si>
  <si>
    <t>Единицы рабочей нагрузки:</t>
  </si>
  <si>
    <t>Валюта представления отчетности:</t>
  </si>
  <si>
    <t xml:space="preserve">Предложенные курс обмена валюты: 1 $США = </t>
  </si>
  <si>
    <t>Финансовый год:</t>
  </si>
  <si>
    <t>Единица измерения</t>
  </si>
  <si>
    <t>(пожалуйста выберите)</t>
  </si>
  <si>
    <t>Общая площадь территории аэропорта</t>
  </si>
  <si>
    <t>Площадь пассажирского(-их) терманала(-ов)</t>
  </si>
  <si>
    <t>Площадь грузового(-ых) терманала(-ов)</t>
  </si>
  <si>
    <t>Площадь, отведенная для коммерческой неавиационной деятельности</t>
  </si>
  <si>
    <t>из которой:</t>
  </si>
  <si>
    <t>Часть 1:</t>
  </si>
  <si>
    <t>Часть 2:</t>
  </si>
  <si>
    <t>Часть 3.1:</t>
  </si>
  <si>
    <t>Часть 3.2:</t>
  </si>
  <si>
    <t>Часть 4:</t>
  </si>
  <si>
    <t>Часть 5:</t>
  </si>
  <si>
    <t>Часть 6:</t>
  </si>
  <si>
    <t>Часть 7:</t>
  </si>
  <si>
    <t>Часть 8:</t>
  </si>
  <si>
    <t>Часть 9:</t>
  </si>
  <si>
    <t>Часть 10:</t>
  </si>
  <si>
    <t>Часть 11:</t>
  </si>
  <si>
    <t>Часть 12:</t>
  </si>
  <si>
    <t>Валютные единицы:</t>
  </si>
  <si>
    <t>Процентный доход</t>
  </si>
  <si>
    <t>Субсидии / гранты</t>
  </si>
  <si>
    <t>Продажа активов</t>
  </si>
  <si>
    <t>Прочие неоперационные доходы</t>
  </si>
  <si>
    <t>Предприятия розничной торговли (включает в себя 6.3.1.1.1 Беспошлинную торговлю)</t>
  </si>
  <si>
    <t>Автомобильная парковка</t>
  </si>
  <si>
    <t>Прокат автомобилей</t>
  </si>
  <si>
    <t>Реклама</t>
  </si>
  <si>
    <t>Предприятия бортового питания</t>
  </si>
  <si>
    <t>Прочие концессионные доходы</t>
  </si>
  <si>
    <t>Топливозаправочные концессии</t>
  </si>
  <si>
    <t>Коммунальные услуги для концессионеров и пр. (вода, электричество, и т.д.)</t>
  </si>
  <si>
    <t>Прочие доходы от деятельности, осуществляемой компанией-оператором аэропорта</t>
  </si>
  <si>
    <t>Управлением аэропортом (менеджмент)</t>
  </si>
  <si>
    <t>Наземное обслуживание</t>
  </si>
  <si>
    <t>Аварийно-спасательные и противопожарные службы</t>
  </si>
  <si>
    <t>Автомобильные стоянки</t>
  </si>
  <si>
    <t>Техническое обслуживание</t>
  </si>
  <si>
    <t>Управлением воздушным движением</t>
  </si>
  <si>
    <t>Службы безопасности</t>
  </si>
  <si>
    <t>Концессионные неавиационные услуги (розничная торговля, общественное питание, и т.д.)</t>
  </si>
  <si>
    <t>Основные виды деятельности аэропорта</t>
  </si>
  <si>
    <t>Информационные и коммуникационные технологии (ИКТ)</t>
  </si>
  <si>
    <t>Службы уборки (клининг)</t>
  </si>
  <si>
    <t>Работа на территории летного поля (ВПП, рулежные дорожки, перрон, и т.д.)</t>
  </si>
  <si>
    <t>Занятость</t>
  </si>
  <si>
    <t>Общее число людей, работающих на территории аэропорта</t>
  </si>
  <si>
    <t>Число людей, работающих на компанию-оператора аэропорта</t>
  </si>
  <si>
    <t>(т.е. трудоустроенных другими компаниями и оператором аэропорта)</t>
  </si>
  <si>
    <t>(можно посчитать по числу разрешений, выданных службой безопасности аэропорта)</t>
  </si>
  <si>
    <t>Оператор аэропорта</t>
  </si>
  <si>
    <t>Всего = Оператор + Подрядчики</t>
  </si>
  <si>
    <t>Число работающих</t>
  </si>
  <si>
    <t>Число работающих на</t>
  </si>
  <si>
    <t>оператора аэропорта</t>
  </si>
  <si>
    <t>подрядчика</t>
  </si>
  <si>
    <t>Подрядчик</t>
  </si>
  <si>
    <r>
      <t xml:space="preserve">Пожалуйста, отметьте флажок </t>
    </r>
    <r>
      <rPr>
        <i/>
        <sz val="9"/>
        <color rgb="FFC00000"/>
        <rFont val="Arial"/>
        <family val="2"/>
      </rPr>
      <t>Оператор аэропорта</t>
    </r>
    <r>
      <rPr>
        <sz val="9"/>
        <color rgb="FFC00000"/>
        <rFont val="Arial"/>
        <family val="2"/>
      </rPr>
      <t xml:space="preserve"> или </t>
    </r>
    <r>
      <rPr>
        <i/>
        <sz val="9"/>
        <color rgb="FFC00000"/>
        <rFont val="Arial"/>
        <family val="2"/>
      </rPr>
      <t>Подрядчик</t>
    </r>
    <r>
      <rPr>
        <sz val="9"/>
        <color rgb="FFC00000"/>
        <rFont val="Arial"/>
        <family val="2"/>
      </rPr>
      <t xml:space="preserve"> для каждого вида деятельности и укажите соответствующее число сотрудников (если таковые имеются). </t>
    </r>
    <r>
      <rPr>
        <i/>
        <sz val="9"/>
        <color rgb="FFC00000"/>
        <rFont val="Arial"/>
        <family val="2"/>
      </rPr>
      <t>Оператор аэропорта</t>
    </r>
    <r>
      <rPr>
        <sz val="9"/>
        <color rgb="FFC00000"/>
        <rFont val="Arial"/>
        <family val="2"/>
      </rPr>
      <t xml:space="preserve"> относится к случаям, когда персонал в основном трудоустроен непосредственно оператором аэропорта. </t>
    </r>
    <r>
      <rPr>
        <i/>
        <sz val="9"/>
        <color rgb="FFC00000"/>
        <rFont val="Arial"/>
        <family val="2"/>
      </rPr>
      <t>Подрядчик</t>
    </r>
    <r>
      <rPr>
        <sz val="9"/>
        <color rgb="FFC00000"/>
        <rFont val="Arial"/>
        <family val="2"/>
      </rPr>
      <t xml:space="preserve"> относится к случаям, когда основная часть работников трудоустроена внешним подрядчиком. Если фактические данные о числе работников, трудоустроенных внешним подрядчиком, недоступны, просьба указать приблизительное число работников.</t>
    </r>
  </si>
  <si>
    <t>Доход от неавиационной деятельности, осуществляемой компанией-оператором аэропорта (кроме 6.2.2 &amp; 6.2.3)</t>
  </si>
  <si>
    <t>Прочие операционные неавиационные доходы (кроме 6.3.1.8 и 6.3.2.4)</t>
  </si>
  <si>
    <t>Расходы на персонал (зарплаты и льготы)</t>
  </si>
  <si>
    <t>Услуги подрядчиков</t>
  </si>
  <si>
    <t>Материалы и оборудование, расходные материалы (кроме технического обслуживания и услуг прдрядчиков)</t>
  </si>
  <si>
    <t>Страхование, судебные иски, урегулирование конфликтов</t>
  </si>
  <si>
    <t>Техническое обслуживание (кроме услуг подрядчиков)</t>
  </si>
  <si>
    <t>Прокат, аренда, концессионные отчисления</t>
  </si>
  <si>
    <t>Общие и административные расходы (кроме расходов на персонал)</t>
  </si>
  <si>
    <t xml:space="preserve">   из которых:</t>
  </si>
  <si>
    <t>Прочие операционные расходы</t>
  </si>
  <si>
    <t>Масштаб инфраструктуры (площадь)</t>
  </si>
  <si>
    <t>Воздушная сторона (ВПП, рулежные дорожки, перрон, и т.д.)</t>
  </si>
  <si>
    <t>Воздушная сторона/чистая зона/стерильная зона(после досмотра)</t>
  </si>
  <si>
    <t>Зона общего доступа (до паспортного контроля и досмотра)</t>
  </si>
  <si>
    <t>Зона общего доступа (парковки, подъездные пути, и т.д.)</t>
  </si>
  <si>
    <t>Зона предпритий общественного питания</t>
  </si>
  <si>
    <t>Зона предприятий розничной торговли</t>
  </si>
  <si>
    <t>Зона магазинов беспошлинной торговли</t>
  </si>
  <si>
    <t>Квадратные ярды</t>
  </si>
  <si>
    <t>Квадратные метры</t>
  </si>
  <si>
    <t>Квадратные мили</t>
  </si>
  <si>
    <t>Квадратные футы</t>
  </si>
  <si>
    <t>Акры</t>
  </si>
  <si>
    <t>Квадратные километры</t>
  </si>
  <si>
    <t>Гектары</t>
  </si>
  <si>
    <t>Масштаб инфраструктуры (единицы)</t>
  </si>
  <si>
    <r>
      <t xml:space="preserve">Пожалуйста, укажите </t>
    </r>
    <r>
      <rPr>
        <b/>
        <u/>
        <sz val="11"/>
        <color rgb="FF7030A0"/>
        <rFont val="Arial"/>
        <family val="2"/>
      </rPr>
      <t>число:</t>
    </r>
  </si>
  <si>
    <t>Взлётно-посадочных полос с искусственным покрытием</t>
  </si>
  <si>
    <t>Выходов на посадку, оборудованных телетрапами</t>
  </si>
  <si>
    <t>Пассажирских терминалов</t>
  </si>
  <si>
    <t>Грузовых терминалов</t>
  </si>
  <si>
    <t>Стоек регистрации на рейс</t>
  </si>
  <si>
    <t>Киосков самостоятельной регистрации</t>
  </si>
  <si>
    <t>Индивидуальных парковочных машиномест (кроме парковочных мест для сотрудников аэропорта)</t>
  </si>
  <si>
    <t>Магазинов розничной торговли/ лавок / бутиков (в том числе магазинов беспошлинной торговли)</t>
  </si>
  <si>
    <t>Ресторанов / кафе и других пунктов общественного питания</t>
  </si>
  <si>
    <t>Информационно-справочных дисплеев (табло)</t>
  </si>
  <si>
    <t>Багажных тележек</t>
  </si>
  <si>
    <t>Число работников</t>
  </si>
  <si>
    <t>Операционные расходы, капитальные затраты, налоги и прочие отчисления</t>
  </si>
  <si>
    <t>Процентные расходы по операциям привлечения денежных средств</t>
  </si>
  <si>
    <t>Износ и амортизация основных средств</t>
  </si>
  <si>
    <t>Налоги и прочие отчисления</t>
  </si>
  <si>
    <t>Отчёт о финансовых результатах</t>
  </si>
  <si>
    <t>Совокупная выручка</t>
  </si>
  <si>
    <t xml:space="preserve">   из которой:</t>
  </si>
  <si>
    <t>Доходы от взимания сборов за наземное обслуживание</t>
  </si>
  <si>
    <t>Неоперационные доходы</t>
  </si>
  <si>
    <t>Операционные расходы</t>
  </si>
  <si>
    <t>(Совокупная выручка минус операционные расходы)</t>
  </si>
  <si>
    <t>Капитальные затраты</t>
  </si>
  <si>
    <t>(EBITDA минус Капитальные затраты минус Налоги и прочие отчисления)</t>
  </si>
  <si>
    <t>Бухгалтерский баланс активов и пассивов</t>
  </si>
  <si>
    <t>Накопившиеся долговые обязательства и кредитный рейтинг</t>
  </si>
  <si>
    <t>Накопившиеся долговые обязательства</t>
  </si>
  <si>
    <t>Краткосрочные + долгосрочные займы</t>
  </si>
  <si>
    <t>(Текущий)</t>
  </si>
  <si>
    <t>Кредитный рейтинг финансовых инструментов, выпущенных оператором аэропорта:</t>
  </si>
  <si>
    <t>Налоги, собираемые аэропортом по поручению государственных органов</t>
  </si>
  <si>
    <t>Операционная прибыль/убыток (EBITDA)  8.1 минус 8.2</t>
  </si>
  <si>
    <t>Чистая прибыль/убыток  8.3 минус 8.4 минус 8.5</t>
  </si>
  <si>
    <t>Налоги, взимаемые с пассажиров</t>
  </si>
  <si>
    <t>Налоги, взимаемые с авиакомпаний</t>
  </si>
  <si>
    <t>Период  расходов (с ГГГГ по ГГГГ)</t>
  </si>
  <si>
    <t>С:</t>
  </si>
  <si>
    <t>По:</t>
  </si>
  <si>
    <t>факт.</t>
  </si>
  <si>
    <t>план.</t>
  </si>
  <si>
    <t>Зоны движения воздушных судов (аэродромные)</t>
  </si>
  <si>
    <t>Приобретение основных стредств</t>
  </si>
  <si>
    <t>Строительные расходы</t>
  </si>
  <si>
    <t>Прочие расходы на авиационное поле</t>
  </si>
  <si>
    <t>Здания терминала (ов) (в собственности аэропорта)</t>
  </si>
  <si>
    <t>Прочие расходы на здания терминалов</t>
  </si>
  <si>
    <t>Подъездные пути и сообщение</t>
  </si>
  <si>
    <t>Оборудование и транспортные средства</t>
  </si>
  <si>
    <t>Прочие вложение</t>
  </si>
  <si>
    <t>* Если запланированные расходы не доступны, просьба представить смету по годам</t>
  </si>
  <si>
    <t>Комментарии (пожалуйста, введите в поле ниже):</t>
  </si>
  <si>
    <r>
      <t xml:space="preserve">Совокупная выручка </t>
    </r>
    <r>
      <rPr>
        <b/>
        <i/>
        <sz val="9"/>
        <color rgb="FF7030A0"/>
        <rFont val="Arial"/>
        <family val="2"/>
      </rPr>
      <t>(сумма 6.1, 6.2, 6.3, 6.4)</t>
    </r>
  </si>
  <si>
    <t>Доходы от неавиационных концессий (кроме 6.2.1)</t>
  </si>
  <si>
    <r>
      <t xml:space="preserve">Операционные расходы </t>
    </r>
    <r>
      <rPr>
        <b/>
        <i/>
        <sz val="8"/>
        <color rgb="FF7030A0"/>
        <rFont val="Arial"/>
        <family val="2"/>
      </rPr>
      <t>(сумма 7.1.1 - 7.1.9)</t>
    </r>
  </si>
  <si>
    <r>
      <t xml:space="preserve">Капитальные затраты </t>
    </r>
    <r>
      <rPr>
        <b/>
        <i/>
        <sz val="8"/>
        <color rgb="FF7030A0"/>
        <rFont val="Arial"/>
        <family val="2"/>
      </rPr>
      <t>(сумма 7.2.1, 7.2.2, 7.2.3)</t>
    </r>
  </si>
  <si>
    <t>Удаленных стендов (В737-800 или эквивалентных)</t>
  </si>
  <si>
    <t>Контактная информация</t>
  </si>
  <si>
    <t>Название аэропорта (просьба заполнить отдельную форму для КАЖДОГО аэропорта)</t>
  </si>
  <si>
    <t>Контактное лицо</t>
  </si>
  <si>
    <t>Должность (бухгалтер, финансовый директор, и т.д.)</t>
  </si>
  <si>
    <t>Номер телефона</t>
  </si>
  <si>
    <t>Адрес электронной почты</t>
  </si>
  <si>
    <t>3-буквенный IATA код аэропорта - если указанные показатели относятся к более</t>
  </si>
  <si>
    <t xml:space="preserve">чем одному аэропорту, пожалуйста, </t>
  </si>
  <si>
    <t>укажите отдельно каждый аэропорт "/" (например, XXX / YYY / ZZZ)</t>
  </si>
  <si>
    <t>Ценообразование, форма собственности и ценовое регулирование</t>
  </si>
  <si>
    <t>Пожалуйста, выберите:</t>
  </si>
  <si>
    <t>обозначенная регулирующими органами (или указанная в концессионных соглашениях)?</t>
  </si>
  <si>
    <t>Предоставляет ли ваш аэропорт механизмы стимулирования спроса</t>
  </si>
  <si>
    <t>в рамках вашей ценовой политики для привлечения новых и развития имеющихся воздушных направлений?</t>
  </si>
  <si>
    <t>Единая касса (single till)</t>
  </si>
  <si>
    <t>Гибридная касса (hybrid till)</t>
  </si>
  <si>
    <t>Двойная касса (dual till)</t>
  </si>
  <si>
    <t>Потолок доходов</t>
  </si>
  <si>
    <t>Норма доходности инвестированного капитала</t>
  </si>
  <si>
    <t>Возмещение производственных издержек</t>
  </si>
  <si>
    <t>Нет конкретного регулирования</t>
  </si>
  <si>
    <t>В словах:</t>
  </si>
  <si>
    <t>Единица рабочей нагрузки равно 1 пассажиру либо 100 кг груза</t>
  </si>
  <si>
    <t>Общая информация</t>
  </si>
  <si>
    <t>ИНСТРУКЦИИ:</t>
  </si>
  <si>
    <t>Следующая конвенция должна быть использована при заполнении значений в данной анкете:</t>
  </si>
  <si>
    <t>Чтобы ответить на эти пункты, пожалуйста, выберите соответствующие вашему аэропорту варианты.</t>
  </si>
  <si>
    <t>Вопросы данного типа находятся в частях 2, 3.1, 4, 10, 12, а также флажки в части 5.</t>
  </si>
  <si>
    <t>Пожалуйста, указывайте только фактические значения (без сокращений и округлений);</t>
  </si>
  <si>
    <t>В случаях, если фактические значения недоступны, указывайте примерные значения курсивом;</t>
  </si>
  <si>
    <t>В случаях, если фактическое указываемое значение равно нулю, пожалуйста укажите значение "0" в соответствующей ячейке;</t>
  </si>
  <si>
    <t>Карго (тонны):</t>
  </si>
  <si>
    <t>Да</t>
  </si>
  <si>
    <t>Нет</t>
  </si>
  <si>
    <t>1 Единицы</t>
  </si>
  <si>
    <t>10 Десятки</t>
  </si>
  <si>
    <t>100 Сотни</t>
  </si>
  <si>
    <t>1,000 Тысячи</t>
  </si>
  <si>
    <t>10,000 Десятки тысяч</t>
  </si>
  <si>
    <t>100,000 Сотни тысяч (лахи)</t>
  </si>
  <si>
    <t>1,000,000 Миллионы</t>
  </si>
  <si>
    <t>10,000,000 Десятки миллионов (кроры)</t>
  </si>
  <si>
    <t>100,000,000 Сотни миллионов</t>
  </si>
  <si>
    <t>1,000,000,000 Миллиарды</t>
  </si>
  <si>
    <t>Контракт на управление предприятием</t>
  </si>
  <si>
    <t>Аренда или концессия</t>
  </si>
  <si>
    <t>Миноритарная доля собственности</t>
  </si>
  <si>
    <t>Частная собственность и частное управление</t>
  </si>
  <si>
    <t>Управление определенными видами аэропортовой деятельности</t>
  </si>
  <si>
    <t>Обязательства наивысшего качества</t>
  </si>
  <si>
    <t>Обязательства высокого качества</t>
  </si>
  <si>
    <t>Обязательства выше среднего качества</t>
  </si>
  <si>
    <t>Обязательства ниже среднего качества</t>
  </si>
  <si>
    <t>Рискованные обязательства с чертами спекулятивных</t>
  </si>
  <si>
    <t>В высокой степени спекулятивные</t>
  </si>
  <si>
    <t>Спекулятивные обязательства</t>
  </si>
  <si>
    <t>Очень высокий кредитный риск</t>
  </si>
  <si>
    <t>Крайне спекулятивные</t>
  </si>
  <si>
    <t>В состоянии дефолта</t>
  </si>
  <si>
    <t>0.5ч</t>
  </si>
  <si>
    <t>1ч</t>
  </si>
  <si>
    <t>1.5ч</t>
  </si>
  <si>
    <t>2ч</t>
  </si>
  <si>
    <t>2.5ч</t>
  </si>
  <si>
    <t>3ч</t>
  </si>
  <si>
    <t>3.5ч</t>
  </si>
  <si>
    <t>4ч</t>
  </si>
  <si>
    <t>4.5ч</t>
  </si>
  <si>
    <t>5ч</t>
  </si>
  <si>
    <t>5.5ч</t>
  </si>
  <si>
    <t>6ч</t>
  </si>
  <si>
    <t>6.5ч</t>
  </si>
  <si>
    <t>7ч</t>
  </si>
  <si>
    <t>7.5ч</t>
  </si>
  <si>
    <t>8ч</t>
  </si>
  <si>
    <t>8.5ч</t>
  </si>
  <si>
    <t>9ч</t>
  </si>
  <si>
    <t>9.5ч</t>
  </si>
  <si>
    <t>10ч</t>
  </si>
  <si>
    <t>10.5ч</t>
  </si>
  <si>
    <t>11ч</t>
  </si>
  <si>
    <t>11.5ч</t>
  </si>
  <si>
    <t>12ч</t>
  </si>
  <si>
    <t>&gt;12ч</t>
  </si>
  <si>
    <t>Доллар США (USD)</t>
  </si>
  <si>
    <t>Евро (EUR)</t>
  </si>
  <si>
    <t>Российский рубль (RUB)</t>
  </si>
  <si>
    <t>Австралийский доллар (AUD)</t>
  </si>
  <si>
    <t>Азербайджанский манат (AZN)</t>
  </si>
  <si>
    <t>Алжирский динар (DZD)</t>
  </si>
  <si>
    <t>Аргентинское песо (ARS)</t>
  </si>
  <si>
    <t>Армянский драм (AMD)</t>
  </si>
  <si>
    <t>Арубанский флорин (AWG)</t>
  </si>
  <si>
    <t>Багамский доллар (BSD)</t>
  </si>
  <si>
    <t>Барбадосский доллар (BBD)</t>
  </si>
  <si>
    <t>Бахрейнский динар (BHD)</t>
  </si>
  <si>
    <t>Белизский доллар (BZD)</t>
  </si>
  <si>
    <t>Белорусский рубль (BYR)</t>
  </si>
  <si>
    <t>Бермудский доллар (BMD)</t>
  </si>
  <si>
    <t>Болгарский лев (BGN)</t>
  </si>
  <si>
    <t>Боливар фуэрте (VEF)</t>
  </si>
  <si>
    <t>Бразильский реал (BRL)</t>
  </si>
  <si>
    <t>Брунейский доллар (BND)</t>
  </si>
  <si>
    <t>Бурундийский франк (BIF)</t>
  </si>
  <si>
    <t>Восточно-карибский доллар (XCD)</t>
  </si>
  <si>
    <t>Гайанский доллар (GYD)</t>
  </si>
  <si>
    <t>Ганский седи (GHS)</t>
  </si>
  <si>
    <t>Гвинейский франк (GNF)</t>
  </si>
  <si>
    <t>Гибралтарский фунт (GIP)</t>
  </si>
  <si>
    <t>Гонконгский доллар (HKD)</t>
  </si>
  <si>
    <t>Датская крона (DKK)</t>
  </si>
  <si>
    <t>Дирхам ОАЭ (AED)</t>
  </si>
  <si>
    <t>Доллар Зимбабве (ZWL)</t>
  </si>
  <si>
    <t>Доллар Намибии (NAD)</t>
  </si>
  <si>
    <t>Доллар Островов Кайман (KYD)</t>
  </si>
  <si>
    <t>Доллар Соломоновых Островов (SBD)</t>
  </si>
  <si>
    <t>Доллар Тринидада и Тобаго (TTD)</t>
  </si>
  <si>
    <t>Доллар Фиджи (FJD)</t>
  </si>
  <si>
    <t>Доминиканское песо (DOP)</t>
  </si>
  <si>
    <t>Египетский фунт (EGP)</t>
  </si>
  <si>
    <t>Замбийская квача (ZMW)</t>
  </si>
  <si>
    <t>Золотая кордоба (NIO)</t>
  </si>
  <si>
    <t>Йеменский риал (YER)</t>
  </si>
  <si>
    <t>Индийская рупия (INR)</t>
  </si>
  <si>
    <t>Иорданский динар (JOD)</t>
  </si>
  <si>
    <t>Иракский динар (IQD)</t>
  </si>
  <si>
    <t>Иранский риал (IRR)</t>
  </si>
  <si>
    <t>Исландская крона (ISK)</t>
  </si>
  <si>
    <t>Канадский доллар (CAD)</t>
  </si>
  <si>
    <t>Катарский риал (QAR)</t>
  </si>
  <si>
    <t>Кенийский шиллинг (KES)</t>
  </si>
  <si>
    <t>Колумбийское песо (COP)</t>
  </si>
  <si>
    <t>Конвертируемая марка (BAM)</t>
  </si>
  <si>
    <t>Конголезский франк (CDF)</t>
  </si>
  <si>
    <t>Коста-риканский колон (CRC)</t>
  </si>
  <si>
    <t>Кубинское песо (CUP)</t>
  </si>
  <si>
    <t>Кувейтский динар (KWD)</t>
  </si>
  <si>
    <t>Либерийский доллар (LRD)</t>
  </si>
  <si>
    <t>Ливанский фунт (LBP)</t>
  </si>
  <si>
    <t>Ливийский динар (LYD)</t>
  </si>
  <si>
    <t>Маврикийская рупия (MUR)</t>
  </si>
  <si>
    <t>Малагасийский ариари (MGA)</t>
  </si>
  <si>
    <t>Малайзийский ринггит (MYR)</t>
  </si>
  <si>
    <t>Марокканский дирхам (MAD)</t>
  </si>
  <si>
    <t>Мексиканское песо (MXN)</t>
  </si>
  <si>
    <t>Мн. Малоти (LSL)</t>
  </si>
  <si>
    <t>Мн. Эмалангени (SZL)</t>
  </si>
  <si>
    <t>Мозамбикский метикал (MZN)</t>
  </si>
  <si>
    <t>Молдавский лей (MDL)</t>
  </si>
  <si>
    <t>Непальская рупия (NPR)</t>
  </si>
  <si>
    <t>Нидерландский (ANG)</t>
  </si>
  <si>
    <t>Новозеландский доллар (NZD)</t>
  </si>
  <si>
    <t>Новый израильский шекель (ILS)</t>
  </si>
  <si>
    <t>Новый румынский лей (RON)</t>
  </si>
  <si>
    <t>Новый соль (PEN)</t>
  </si>
  <si>
    <t>Новый тайваньский доллар (TWD)</t>
  </si>
  <si>
    <t>Новый туркменский манат (TMT)</t>
  </si>
  <si>
    <t>Норвежская крона (NOK)</t>
  </si>
  <si>
    <t>Оманский риал (OMR)</t>
  </si>
  <si>
    <t>Пакистанская рупия (PKR)</t>
  </si>
  <si>
    <t>Сальвадорский колон (SVC)</t>
  </si>
  <si>
    <t>Саудовский риял (SAR)</t>
  </si>
  <si>
    <t>Северокорейская вона (KPW)</t>
  </si>
  <si>
    <t>Сейшельская рупия (SCR)</t>
  </si>
  <si>
    <t>Сербский динар (RSD)</t>
  </si>
  <si>
    <t>Сингапурский доллар (SGD)</t>
  </si>
  <si>
    <t>Сирийский фунт (SYP)</t>
  </si>
  <si>
    <t>Сомалийский шиллинг (SOS)</t>
  </si>
  <si>
    <t>Суданский фунт (SDG)</t>
  </si>
  <si>
    <t>Суринамский доллар (SRD)</t>
  </si>
  <si>
    <t>Танзанийский шиллинг (TZS)</t>
  </si>
  <si>
    <t>Тунисский динар (TND)</t>
  </si>
  <si>
    <t>Турецкая лира (TRY)</t>
  </si>
  <si>
    <t>Угандийский шиллинг (UGX)</t>
  </si>
  <si>
    <t>Узбекский сум (UZS)</t>
  </si>
  <si>
    <t>Уругвайское песо (UYU)</t>
  </si>
  <si>
    <t>Филиппинское песо (PHP)</t>
  </si>
  <si>
    <t>Франк Джибути (DJF)</t>
  </si>
  <si>
    <t>Франк Комор (KMF)</t>
  </si>
  <si>
    <t>Франк КФА BCEAO (XOF)</t>
  </si>
  <si>
    <t>Франк КФА BEAC (XAF)</t>
  </si>
  <si>
    <t>Франк КФП (XPF)</t>
  </si>
  <si>
    <t>Франк Руанды (RWF)</t>
  </si>
  <si>
    <t>Фунт (FKP)</t>
  </si>
  <si>
    <t>Фунт Святой Елены (SHP)</t>
  </si>
  <si>
    <t>Фунт стерлингов (GBP)</t>
  </si>
  <si>
    <t>Хорватская куна (HRK)</t>
  </si>
  <si>
    <t>Чешская крона (CZK)</t>
  </si>
  <si>
    <t>Чилийское песо (CLP)</t>
  </si>
  <si>
    <t>Шведская крона (SEK)</t>
  </si>
  <si>
    <t>Швейцарский франк (CHF)</t>
  </si>
  <si>
    <t>Шри-ланкийская рупия (LKR)</t>
  </si>
  <si>
    <t>Эскудо Кабо-Верде (CVE)</t>
  </si>
  <si>
    <t>Эфиопский быр (ETB)</t>
  </si>
  <si>
    <t>Южносуданский фунт (SSP)</t>
  </si>
  <si>
    <t>Ямайский доллар (JMD)</t>
  </si>
  <si>
    <t xml:space="preserve">Авиацонные доходы </t>
  </si>
  <si>
    <t>(внутри и снаружи здания(й) терминала(ов))</t>
  </si>
  <si>
    <t>2023*</t>
  </si>
  <si>
    <t>Total CAPEX by year (2015)</t>
  </si>
  <si>
    <t>Government owned and operated (100%)</t>
  </si>
  <si>
    <t>Government owned and privately operated (including PPPs)</t>
  </si>
  <si>
    <t>Fully private (100% equity)</t>
  </si>
  <si>
    <t>Not-for-profit</t>
  </si>
  <si>
    <t>Государственная собственность и управление (100%)</t>
  </si>
  <si>
    <t>Государственная собственность и частное управление (включая ГЧП)</t>
  </si>
  <si>
    <t>Частичная приватизация (&lt;100% капитала)</t>
  </si>
  <si>
    <t>Полная приватизация (100% капитала)</t>
  </si>
  <si>
    <t>Некоммерческая организация</t>
  </si>
  <si>
    <t>Propriété publique opéré par une entité publique</t>
  </si>
  <si>
    <t>Propriété publique opéré par une entité privée (y compris les PPPs)</t>
  </si>
  <si>
    <t>Aéroport partiellement privatisé (&lt;100% du capital)</t>
  </si>
  <si>
    <t>Aéroport totalement privatisé (100% du capital)</t>
  </si>
  <si>
    <t>Organisations à but non lucratif</t>
  </si>
  <si>
    <t>公有制（100%）</t>
  </si>
  <si>
    <t>公有私营（包括公共私营合作制）</t>
  </si>
  <si>
    <t xml:space="preserve">完全私有制（100%股权）   </t>
  </si>
  <si>
    <t>部分私有制（小于100%股权）</t>
  </si>
  <si>
    <t>非盈利</t>
  </si>
  <si>
    <t>Propiedad del gobierno y administrado por el gobierno (100%)</t>
  </si>
  <si>
    <t>Propiedad del gobierno y administrado de manera privada (incluye las asociaciones público-privadas)</t>
  </si>
  <si>
    <t>Sin ánimo de lucro</t>
  </si>
  <si>
    <t>Aeropuertos parcialmente privatizados (&lt;100% del capital)</t>
  </si>
  <si>
    <t>Propiedad privada y administrado de manera privada (100% del capital)</t>
  </si>
  <si>
    <t>2024*</t>
  </si>
  <si>
    <t>Remote stands (class C aircraft or higher)</t>
  </si>
  <si>
    <r>
      <rPr>
        <b/>
        <sz val="10"/>
        <rFont val="Arial"/>
        <family val="2"/>
      </rPr>
      <t>Apron</t>
    </r>
    <r>
      <rPr>
        <sz val="10"/>
        <rFont val="Arial"/>
        <family val="2"/>
      </rPr>
      <t xml:space="preserve"> – A defined area, on a land aerodrome, intended to accommodate aircraft for purposes of</t>
    </r>
  </si>
  <si>
    <r>
      <t xml:space="preserve">Charges – </t>
    </r>
    <r>
      <rPr>
        <sz val="10"/>
        <color theme="1"/>
        <rFont val="Arial"/>
        <family val="2"/>
      </rPr>
      <t xml:space="preserve">Levies that are designed and applied specifically to recover the costs </t>
    </r>
  </si>
  <si>
    <t>of providing facilities and services for civil aviation.</t>
  </si>
  <si>
    <t xml:space="preserve">Aircraft-related charges include: landing, parking, boarding bridge, noise </t>
  </si>
  <si>
    <t>and environmental, navaid and others.</t>
  </si>
  <si>
    <t>Revenues from concessions include the following streams: retail, food and beverage, car parking,</t>
  </si>
  <si>
    <t>rental cars, advertising, fuel and oil, aviation catering services and others.</t>
  </si>
  <si>
    <r>
      <rPr>
        <b/>
        <sz val="10"/>
        <rFont val="Arial"/>
        <family val="2"/>
      </rPr>
      <t>Terminal</t>
    </r>
    <r>
      <rPr>
        <sz val="10"/>
        <color theme="1"/>
        <rFont val="Arial"/>
        <family val="2"/>
      </rPr>
      <t xml:space="preserve"> – The part of an aerodrome used for embarking or disembarking passengers or cargo.</t>
    </r>
  </si>
  <si>
    <t>Annaba</t>
  </si>
  <si>
    <t>AAE</t>
  </si>
  <si>
    <t>Bejaia</t>
  </si>
  <si>
    <t>BJA</t>
  </si>
  <si>
    <t>Batna</t>
  </si>
  <si>
    <t>BLJ</t>
  </si>
  <si>
    <t>Oumache</t>
  </si>
  <si>
    <t>BSK</t>
  </si>
  <si>
    <t>Chlef</t>
  </si>
  <si>
    <t>CFK</t>
  </si>
  <si>
    <t>Constantine</t>
  </si>
  <si>
    <t>CZL</t>
  </si>
  <si>
    <t>Ghardaia</t>
  </si>
  <si>
    <t>GHA</t>
  </si>
  <si>
    <t>Hassi-Messaoud</t>
  </si>
  <si>
    <t>HME</t>
  </si>
  <si>
    <t>Setif</t>
  </si>
  <si>
    <t>QSF</t>
  </si>
  <si>
    <t>Tbessa</t>
  </si>
  <si>
    <t>TEE</t>
  </si>
  <si>
    <t>Tamanrasset</t>
  </si>
  <si>
    <t>TMR</t>
  </si>
  <si>
    <t>Bangui</t>
  </si>
  <si>
    <t>BGF</t>
  </si>
  <si>
    <t>Abu Simbel</t>
  </si>
  <si>
    <t>ABS</t>
  </si>
  <si>
    <t>St. Catherine</t>
  </si>
  <si>
    <t>SKV</t>
  </si>
  <si>
    <t>Kharga</t>
  </si>
  <si>
    <t>UVL</t>
  </si>
  <si>
    <t>WIL</t>
  </si>
  <si>
    <t>Nouakchott</t>
  </si>
  <si>
    <t>NKC</t>
  </si>
  <si>
    <t>Beni Mellal</t>
  </si>
  <si>
    <t>BEM</t>
  </si>
  <si>
    <t>Inhaca</t>
  </si>
  <si>
    <t>IHC</t>
  </si>
  <si>
    <t>Nacala</t>
  </si>
  <si>
    <t>MNC</t>
  </si>
  <si>
    <t>Kolda</t>
  </si>
  <si>
    <t>KDA</t>
  </si>
  <si>
    <t>Esperance</t>
  </si>
  <si>
    <t>EPR</t>
  </si>
  <si>
    <t>Lord Howe Island</t>
  </si>
  <si>
    <t>LDH</t>
  </si>
  <si>
    <t>Cooma</t>
  </si>
  <si>
    <t>OOM</t>
  </si>
  <si>
    <t>Tennant Creek</t>
  </si>
  <si>
    <t>TCA</t>
  </si>
  <si>
    <t>WTB</t>
  </si>
  <si>
    <t>Paro</t>
  </si>
  <si>
    <t>PBH</t>
  </si>
  <si>
    <t>CWJ</t>
  </si>
  <si>
    <t>Fuyuan</t>
  </si>
  <si>
    <t>FYJ</t>
  </si>
  <si>
    <t>Fuyun</t>
  </si>
  <si>
    <t>FYN</t>
  </si>
  <si>
    <t>Hechi</t>
  </si>
  <si>
    <t>HCJ</t>
  </si>
  <si>
    <t>Hengyang</t>
  </si>
  <si>
    <t>HNY</t>
  </si>
  <si>
    <t>Shennongjia</t>
  </si>
  <si>
    <t>HPG</t>
  </si>
  <si>
    <t>Huatugou</t>
  </si>
  <si>
    <t>HTT</t>
  </si>
  <si>
    <t>Pingtan</t>
  </si>
  <si>
    <t>HUZ</t>
  </si>
  <si>
    <t>Delingha</t>
  </si>
  <si>
    <t>HXD</t>
  </si>
  <si>
    <t>Luliang</t>
  </si>
  <si>
    <t>LLV</t>
  </si>
  <si>
    <t>Liupanshui</t>
  </si>
  <si>
    <t>LPF</t>
  </si>
  <si>
    <t>Shifoshan, Hongqiao Township</t>
  </si>
  <si>
    <t>NLH</t>
  </si>
  <si>
    <t>Rizhao</t>
  </si>
  <si>
    <t>RIZ</t>
  </si>
  <si>
    <t>Tonghua</t>
  </si>
  <si>
    <t>TNH</t>
  </si>
  <si>
    <t>Xinzhou, Wutaishan</t>
  </si>
  <si>
    <t>WUT</t>
  </si>
  <si>
    <t>Rimatara</t>
  </si>
  <si>
    <t>RMT</t>
  </si>
  <si>
    <t>Vadodara</t>
  </si>
  <si>
    <t>BDQ</t>
  </si>
  <si>
    <t>Bhopal</t>
  </si>
  <si>
    <t>BHO</t>
  </si>
  <si>
    <t>Dehradun</t>
  </si>
  <si>
    <t>DED</t>
  </si>
  <si>
    <t>Dibrugarh</t>
  </si>
  <si>
    <t>DIB</t>
  </si>
  <si>
    <t>Gaya</t>
  </si>
  <si>
    <t>GAY</t>
  </si>
  <si>
    <t>Indore</t>
  </si>
  <si>
    <t>Agartala</t>
  </si>
  <si>
    <t>IXA</t>
  </si>
  <si>
    <t>Bagdogra</t>
  </si>
  <si>
    <t>IXB</t>
  </si>
  <si>
    <t>Chandigarh</t>
  </si>
  <si>
    <t>IXC</t>
  </si>
  <si>
    <t>Jammu</t>
  </si>
  <si>
    <t>IXJ</t>
  </si>
  <si>
    <t>Leh</t>
  </si>
  <si>
    <t>IXL</t>
  </si>
  <si>
    <t>Madurai</t>
  </si>
  <si>
    <t>IXM</t>
  </si>
  <si>
    <t>Ranchi</t>
  </si>
  <si>
    <t>IXR</t>
  </si>
  <si>
    <t>Aurangabad</t>
  </si>
  <si>
    <t>IXU</t>
  </si>
  <si>
    <t>Jodhpur</t>
  </si>
  <si>
    <t>JDH</t>
  </si>
  <si>
    <t>Patna</t>
  </si>
  <si>
    <t>PAT</t>
  </si>
  <si>
    <t>Pune</t>
  </si>
  <si>
    <t>PNQ</t>
  </si>
  <si>
    <t>Rajkot</t>
  </si>
  <si>
    <t>RAJ</t>
  </si>
  <si>
    <t>Raipur</t>
  </si>
  <si>
    <t>RPR</t>
  </si>
  <si>
    <t>Tirupati</t>
  </si>
  <si>
    <t>TIR</t>
  </si>
  <si>
    <t>Udaipur</t>
  </si>
  <si>
    <t>UDR</t>
  </si>
  <si>
    <t>Vishakhapatnam</t>
  </si>
  <si>
    <t>VTZ</t>
  </si>
  <si>
    <t>Jambi</t>
  </si>
  <si>
    <t>DJB</t>
  </si>
  <si>
    <t>Siborong-Borong</t>
  </si>
  <si>
    <t>DTB</t>
  </si>
  <si>
    <t>Lombok</t>
  </si>
  <si>
    <t>LOP</t>
  </si>
  <si>
    <t>Pangkal Pinang</t>
  </si>
  <si>
    <t>Aguni</t>
  </si>
  <si>
    <t>AGJ</t>
  </si>
  <si>
    <t>Amami</t>
  </si>
  <si>
    <t>ASJ</t>
  </si>
  <si>
    <t>Amakusa</t>
  </si>
  <si>
    <t>AXJ</t>
  </si>
  <si>
    <t>Fukui</t>
  </si>
  <si>
    <t>FKJ</t>
  </si>
  <si>
    <t>Hateruma</t>
  </si>
  <si>
    <t>HTR</t>
  </si>
  <si>
    <t>Iejima</t>
  </si>
  <si>
    <t>IEJ</t>
  </si>
  <si>
    <t>Iki</t>
  </si>
  <si>
    <t>IKI</t>
  </si>
  <si>
    <t>Kerama</t>
  </si>
  <si>
    <t>KJP</t>
  </si>
  <si>
    <t>Kikai</t>
  </si>
  <si>
    <t>KKX</t>
  </si>
  <si>
    <t>KTD</t>
  </si>
  <si>
    <t>Yakushima</t>
  </si>
  <si>
    <t>KUM</t>
  </si>
  <si>
    <t>MMD</t>
  </si>
  <si>
    <t>Okinoerabu</t>
  </si>
  <si>
    <t>OKE</t>
  </si>
  <si>
    <t>Okinoshima</t>
  </si>
  <si>
    <t>OKI</t>
  </si>
  <si>
    <t>Rebun</t>
  </si>
  <si>
    <t>RBJ</t>
  </si>
  <si>
    <t>Yoronjima</t>
  </si>
  <si>
    <t>RNJ</t>
  </si>
  <si>
    <t>SHI</t>
  </si>
  <si>
    <t>Toyooka</t>
  </si>
  <si>
    <t>TJH</t>
  </si>
  <si>
    <t>Tokunoshima</t>
  </si>
  <si>
    <t>TKN</t>
  </si>
  <si>
    <t>Tanegashima</t>
  </si>
  <si>
    <t>TNE</t>
  </si>
  <si>
    <t>Tarama</t>
  </si>
  <si>
    <t>TRA</t>
  </si>
  <si>
    <t>Kumejima</t>
  </si>
  <si>
    <t>UEO</t>
  </si>
  <si>
    <t>Astana</t>
  </si>
  <si>
    <t>TSE</t>
  </si>
  <si>
    <t>Malé</t>
  </si>
  <si>
    <t>MLE</t>
  </si>
  <si>
    <t>Mandalay</t>
  </si>
  <si>
    <t>Bahawalpur</t>
  </si>
  <si>
    <t>BHV</t>
  </si>
  <si>
    <t>Chitral</t>
  </si>
  <si>
    <t>CJL</t>
  </si>
  <si>
    <t>Dalbandin</t>
  </si>
  <si>
    <t>DBA</t>
  </si>
  <si>
    <t>D.G. Khan</t>
  </si>
  <si>
    <t>DEA</t>
  </si>
  <si>
    <t>D.I. Khan</t>
  </si>
  <si>
    <t>DSK</t>
  </si>
  <si>
    <t>Gilgit</t>
  </si>
  <si>
    <t>GIL</t>
  </si>
  <si>
    <t>HDD</t>
  </si>
  <si>
    <t>Kadanwari</t>
  </si>
  <si>
    <t>KCF</t>
  </si>
  <si>
    <t>Skardu</t>
  </si>
  <si>
    <t>KDU</t>
  </si>
  <si>
    <t>Moenjodaro</t>
  </si>
  <si>
    <t>MJD</t>
  </si>
  <si>
    <t>Panjgur</t>
  </si>
  <si>
    <t>PJG</t>
  </si>
  <si>
    <t>Zhob</t>
  </si>
  <si>
    <t>PZH</t>
  </si>
  <si>
    <t>Rahim Yar Khan</t>
  </si>
  <si>
    <t>RYK</t>
  </si>
  <si>
    <t>Sawan</t>
  </si>
  <si>
    <t>RZS</t>
  </si>
  <si>
    <t>Sialkot</t>
  </si>
  <si>
    <t>SKT</t>
  </si>
  <si>
    <t>Sukkur</t>
  </si>
  <si>
    <t>SKZ</t>
  </si>
  <si>
    <t>Turbat</t>
  </si>
  <si>
    <t>TUK</t>
  </si>
  <si>
    <t>Nawabshah</t>
  </si>
  <si>
    <t>WNS</t>
  </si>
  <si>
    <t>Surallah</t>
  </si>
  <si>
    <t>AAV</t>
  </si>
  <si>
    <t>Tandag</t>
  </si>
  <si>
    <t>TDG</t>
  </si>
  <si>
    <t>Taichung</t>
  </si>
  <si>
    <t>RMQ</t>
  </si>
  <si>
    <t>TSA</t>
  </si>
  <si>
    <t>Bukhara</t>
  </si>
  <si>
    <t>BHK</t>
  </si>
  <si>
    <t>Navoiy</t>
  </si>
  <si>
    <t>NVI</t>
  </si>
  <si>
    <t>Samarkand</t>
  </si>
  <si>
    <t>SKD</t>
  </si>
  <si>
    <t>Tashkent</t>
  </si>
  <si>
    <t>TAS</t>
  </si>
  <si>
    <t>Termez</t>
  </si>
  <si>
    <t>TMJ</t>
  </si>
  <si>
    <t>Urgench</t>
  </si>
  <si>
    <t>UGC</t>
  </si>
  <si>
    <t>Gyumri</t>
  </si>
  <si>
    <t>LWN</t>
  </si>
  <si>
    <t>Qabala</t>
  </si>
  <si>
    <t>GBB</t>
  </si>
  <si>
    <t>Baku</t>
  </si>
  <si>
    <t>Ganja</t>
  </si>
  <si>
    <t>KVD</t>
  </si>
  <si>
    <t>Lankaran</t>
  </si>
  <si>
    <t>LLK</t>
  </si>
  <si>
    <t>Nakhchivan</t>
  </si>
  <si>
    <t>NAJ</t>
  </si>
  <si>
    <t>Tuzla</t>
  </si>
  <si>
    <t>TZL</t>
  </si>
  <si>
    <t>Thisted</t>
  </si>
  <si>
    <t>TED</t>
  </si>
  <si>
    <t>Faroe Islands</t>
  </si>
  <si>
    <t>Sorvagur</t>
  </si>
  <si>
    <t>FAE</t>
  </si>
  <si>
    <t>Bourges</t>
  </si>
  <si>
    <t>BOU</t>
  </si>
  <si>
    <t>Cholet / Le Pontreau</t>
  </si>
  <si>
    <t>CET</t>
  </si>
  <si>
    <t>Cognac / Châteaubernard</t>
  </si>
  <si>
    <t>CNG</t>
  </si>
  <si>
    <t>La Roche-sur-Yon / Les Ajoncs</t>
  </si>
  <si>
    <t>EDM</t>
  </si>
  <si>
    <t>Merville / Calonne</t>
  </si>
  <si>
    <t>HZB</t>
  </si>
  <si>
    <t>Issy-les-Moulineaux</t>
  </si>
  <si>
    <t>JDP</t>
  </si>
  <si>
    <t>Paris / Le Bourget</t>
  </si>
  <si>
    <t>LBG</t>
  </si>
  <si>
    <t>Albi / Le Sequestre</t>
  </si>
  <si>
    <t>LBI</t>
  </si>
  <si>
    <t>La Baule-Escoublac</t>
  </si>
  <si>
    <t>LBY</t>
  </si>
  <si>
    <t>Montluçon / Guéret</t>
  </si>
  <si>
    <t>MCU</t>
  </si>
  <si>
    <t>Morlaix / Ploujean</t>
  </si>
  <si>
    <t>Niort / Souché</t>
  </si>
  <si>
    <t>NIT</t>
  </si>
  <si>
    <t>Aubenas / Ardèche Méridional</t>
  </si>
  <si>
    <t>OBS</t>
  </si>
  <si>
    <t>Orléans / Saint-Denis-de-l'Hôtel</t>
  </si>
  <si>
    <t>ORE</t>
  </si>
  <si>
    <t>Amiens / Glisy</t>
  </si>
  <si>
    <t>QAM</t>
  </si>
  <si>
    <t>Besançon / La Vèze</t>
  </si>
  <si>
    <t>QBQ</t>
  </si>
  <si>
    <t>Mâcon / Charnay</t>
  </si>
  <si>
    <t>QNX</t>
  </si>
  <si>
    <t>Arras / Roclincourt</t>
  </si>
  <si>
    <t>QRV</t>
  </si>
  <si>
    <t>Rochefort / Saint-Agnant</t>
  </si>
  <si>
    <t>RCO</t>
  </si>
  <si>
    <t>Reims</t>
  </si>
  <si>
    <t>RHE</t>
  </si>
  <si>
    <t>Roanne / Renaison</t>
  </si>
  <si>
    <t>RNE</t>
  </si>
  <si>
    <t>Royan / Médis</t>
  </si>
  <si>
    <t>RYN</t>
  </si>
  <si>
    <t>Saint-Yan</t>
  </si>
  <si>
    <t>SYT</t>
  </si>
  <si>
    <t>Toussus-le-Noble</t>
  </si>
  <si>
    <t>TNF</t>
  </si>
  <si>
    <t>Blois / Le Breuil</t>
  </si>
  <si>
    <t>XBQ</t>
  </si>
  <si>
    <t>Guéret / Saint-Laurent</t>
  </si>
  <si>
    <t>XGT</t>
  </si>
  <si>
    <t>Lognes / Émerainville</t>
  </si>
  <si>
    <t>XLG</t>
  </si>
  <si>
    <t>Maubeuge / Élesmes</t>
  </si>
  <si>
    <t>XME</t>
  </si>
  <si>
    <t>Moulins / Montbeugny</t>
  </si>
  <si>
    <t>XMU</t>
  </si>
  <si>
    <t>Saumur / Saint-Florent</t>
  </si>
  <si>
    <t>XSU</t>
  </si>
  <si>
    <t>Coulommiers / Voisins</t>
  </si>
  <si>
    <t>XWA</t>
  </si>
  <si>
    <t>Chelles / Le Pin</t>
  </si>
  <si>
    <t>XXY</t>
  </si>
  <si>
    <t>Meaux / Esbly</t>
  </si>
  <si>
    <t>XYB</t>
  </si>
  <si>
    <t>Persan / Beaumont</t>
  </si>
  <si>
    <t>XYP</t>
  </si>
  <si>
    <t>Saint-Cyr-l'École</t>
  </si>
  <si>
    <t>XZB</t>
  </si>
  <si>
    <t>Chavenay / Villepreux</t>
  </si>
  <si>
    <t>XZX</t>
  </si>
  <si>
    <t>Cahors / Lalbenque</t>
  </si>
  <si>
    <t>ZAO</t>
  </si>
  <si>
    <t>Kutaisi</t>
  </si>
  <si>
    <t>KUT</t>
  </si>
  <si>
    <t>Gibraltar</t>
  </si>
  <si>
    <t>GIB</t>
  </si>
  <si>
    <t>Waterford</t>
  </si>
  <si>
    <t>WAT</t>
  </si>
  <si>
    <t>Radom</t>
  </si>
  <si>
    <t>RDO</t>
  </si>
  <si>
    <t>Szymany</t>
  </si>
  <si>
    <t>SZY</t>
  </si>
  <si>
    <t>Constanta</t>
  </si>
  <si>
    <t>CND</t>
  </si>
  <si>
    <t>Craiova</t>
  </si>
  <si>
    <t>CRA</t>
  </si>
  <si>
    <t>Tulcea</t>
  </si>
  <si>
    <t>TCE</t>
  </si>
  <si>
    <t>Bogorodskoye</t>
  </si>
  <si>
    <t>BQG</t>
  </si>
  <si>
    <t>Cheboksary</t>
  </si>
  <si>
    <t>CSY</t>
  </si>
  <si>
    <t>EYK</t>
  </si>
  <si>
    <t>Khatanga</t>
  </si>
  <si>
    <t>Yaroslavl</t>
  </si>
  <si>
    <t>IAR</t>
  </si>
  <si>
    <t>Tiksi</t>
  </si>
  <si>
    <t>IKS</t>
  </si>
  <si>
    <t>Ivanovo</t>
  </si>
  <si>
    <t>IWA</t>
  </si>
  <si>
    <t>Yoshkar-Ola</t>
  </si>
  <si>
    <t>JOK</t>
  </si>
  <si>
    <t>Kaluga</t>
  </si>
  <si>
    <t>KLF</t>
  </si>
  <si>
    <t>Keperveyem</t>
  </si>
  <si>
    <t>Markovo</t>
  </si>
  <si>
    <t>KVM</t>
  </si>
  <si>
    <t>Kirov</t>
  </si>
  <si>
    <t>KVX</t>
  </si>
  <si>
    <t>Komsomolsk Na Amure</t>
  </si>
  <si>
    <t>KXK</t>
  </si>
  <si>
    <t>Kyzyl</t>
  </si>
  <si>
    <t>KYZ</t>
  </si>
  <si>
    <t>Nogliki</t>
  </si>
  <si>
    <t>NGL</t>
  </si>
  <si>
    <t>Nikolayevsk-on-Amur</t>
  </si>
  <si>
    <t>NLI</t>
  </si>
  <si>
    <t>Novostroyka</t>
  </si>
  <si>
    <t>OHH</t>
  </si>
  <si>
    <t>Okhotsk</t>
  </si>
  <si>
    <t>OHO</t>
  </si>
  <si>
    <t>OSF</t>
  </si>
  <si>
    <t>Penza</t>
  </si>
  <si>
    <t>PEZ</t>
  </si>
  <si>
    <t>Pevek</t>
  </si>
  <si>
    <t>PWE</t>
  </si>
  <si>
    <t>Yakutia</t>
  </si>
  <si>
    <t>PYJ</t>
  </si>
  <si>
    <t>Gorno-Altaysk</t>
  </si>
  <si>
    <t>RGK</t>
  </si>
  <si>
    <t>Saransk</t>
  </si>
  <si>
    <t>SKX</t>
  </si>
  <si>
    <t>Strezhevoy</t>
  </si>
  <si>
    <t>SWT</t>
  </si>
  <si>
    <t>Tambov</t>
  </si>
  <si>
    <t>TBW</t>
  </si>
  <si>
    <t>Tynda</t>
  </si>
  <si>
    <t>TYD</t>
  </si>
  <si>
    <t>Lensk</t>
  </si>
  <si>
    <t>ULK</t>
  </si>
  <si>
    <t>Kursk</t>
  </si>
  <si>
    <t>URS</t>
  </si>
  <si>
    <t>Bugulma</t>
  </si>
  <si>
    <t>UUA</t>
  </si>
  <si>
    <t>Vorkuta</t>
  </si>
  <si>
    <t>VKT</t>
  </si>
  <si>
    <t>ZIA</t>
  </si>
  <si>
    <t>Slovakia</t>
  </si>
  <si>
    <t>Žilina</t>
  </si>
  <si>
    <t>ILZ</t>
  </si>
  <si>
    <t>Sliac</t>
  </si>
  <si>
    <t>SLD</t>
  </si>
  <si>
    <t>Poprad</t>
  </si>
  <si>
    <t>TAT</t>
  </si>
  <si>
    <t>POW</t>
  </si>
  <si>
    <t>Sveg</t>
  </si>
  <si>
    <t>EVG</t>
  </si>
  <si>
    <t>Piraziz/Gulyali</t>
  </si>
  <si>
    <t>OGU</t>
  </si>
  <si>
    <t>Yüksekova</t>
  </si>
  <si>
    <t>YKO</t>
  </si>
  <si>
    <t>Ivano-Frankovsk</t>
  </si>
  <si>
    <t>IFO</t>
  </si>
  <si>
    <t>Kherson</t>
  </si>
  <si>
    <t>KHE</t>
  </si>
  <si>
    <t>Krivoy Rog</t>
  </si>
  <si>
    <t>KWG</t>
  </si>
  <si>
    <t>Zaporozhye</t>
  </si>
  <si>
    <t>OZH</t>
  </si>
  <si>
    <t>Rivne</t>
  </si>
  <si>
    <t>RWN</t>
  </si>
  <si>
    <t>Uzhgorod</t>
  </si>
  <si>
    <t>UDJ</t>
  </si>
  <si>
    <t>Vinnytsia</t>
  </si>
  <si>
    <t>VIN</t>
  </si>
  <si>
    <t>Bahamas</t>
  </si>
  <si>
    <t>Nassau</t>
  </si>
  <si>
    <t>NAS</t>
  </si>
  <si>
    <t>BGX</t>
  </si>
  <si>
    <t>MAE</t>
  </si>
  <si>
    <t>BSC</t>
  </si>
  <si>
    <t>Buenaventura</t>
  </si>
  <si>
    <t>BUN</t>
  </si>
  <si>
    <t>Capurganá</t>
  </si>
  <si>
    <t>CPB</t>
  </si>
  <si>
    <t>El Bagre</t>
  </si>
  <si>
    <t>EBG</t>
  </si>
  <si>
    <t>Girardot/Flandes</t>
  </si>
  <si>
    <t>GIR</t>
  </si>
  <si>
    <t>Ipiales/Aldana</t>
  </si>
  <si>
    <t>IPI</t>
  </si>
  <si>
    <t>La Pedrera</t>
  </si>
  <si>
    <t>LPD</t>
  </si>
  <si>
    <t>Miraflores</t>
  </si>
  <si>
    <t>MFS</t>
  </si>
  <si>
    <t>TBD</t>
  </si>
  <si>
    <t>Uribe</t>
  </si>
  <si>
    <t>URI</t>
  </si>
  <si>
    <t>HAV</t>
  </si>
  <si>
    <t>JBQ</t>
  </si>
  <si>
    <t>Cuenca</t>
  </si>
  <si>
    <t>CUE</t>
  </si>
  <si>
    <t>Latacunga</t>
  </si>
  <si>
    <t>LTX</t>
  </si>
  <si>
    <t>Manta</t>
  </si>
  <si>
    <t>MEC</t>
  </si>
  <si>
    <t>GSI</t>
  </si>
  <si>
    <t>LDX</t>
  </si>
  <si>
    <t>Saül</t>
  </si>
  <si>
    <t>TGZ</t>
  </si>
  <si>
    <t>CUZ</t>
  </si>
  <si>
    <t>Arak</t>
  </si>
  <si>
    <t>AJK</t>
  </si>
  <si>
    <t>Gheshm</t>
  </si>
  <si>
    <t>GSM</t>
  </si>
  <si>
    <t>Jahrom</t>
  </si>
  <si>
    <t>JAR</t>
  </si>
  <si>
    <t>Jiroft</t>
  </si>
  <si>
    <t>JYR</t>
  </si>
  <si>
    <t>Sanandaj</t>
  </si>
  <si>
    <t>Ovda</t>
  </si>
  <si>
    <t>VDA</t>
  </si>
  <si>
    <t>Salalah</t>
  </si>
  <si>
    <t>Fredericton NB</t>
  </si>
  <si>
    <t>YFC</t>
  </si>
  <si>
    <t>Abbotsford BC</t>
  </si>
  <si>
    <t>YXX</t>
  </si>
  <si>
    <t>Whitehorse YT</t>
  </si>
  <si>
    <t>YXY</t>
  </si>
  <si>
    <t>Billings MT</t>
  </si>
  <si>
    <t>BIL</t>
  </si>
  <si>
    <t>Bellingham WA</t>
  </si>
  <si>
    <t>BLI</t>
  </si>
  <si>
    <t>Brunswick GA</t>
  </si>
  <si>
    <t>BQK</t>
  </si>
  <si>
    <t>Bozeman MT</t>
  </si>
  <si>
    <t>BZN</t>
  </si>
  <si>
    <t>Charlottesville VA</t>
  </si>
  <si>
    <t>CHO</t>
  </si>
  <si>
    <t>Corpus Christi TX</t>
  </si>
  <si>
    <t>CRP</t>
  </si>
  <si>
    <t>Panama City FL</t>
  </si>
  <si>
    <t>ECP</t>
  </si>
  <si>
    <t>Grand Forks ND</t>
  </si>
  <si>
    <t>GFK</t>
  </si>
  <si>
    <t>ILM</t>
  </si>
  <si>
    <t>North Platte NE</t>
  </si>
  <si>
    <t>LBF</t>
  </si>
  <si>
    <t>LIT</t>
  </si>
  <si>
    <t>PWM</t>
  </si>
  <si>
    <t>Santa Rosa CA</t>
  </si>
  <si>
    <t>STS</t>
  </si>
  <si>
    <t>Fayetteville AR</t>
  </si>
  <si>
    <t>XNA</t>
  </si>
  <si>
    <t>2016 [YR2016]</t>
  </si>
  <si>
    <t>2017 [YR2017]</t>
  </si>
  <si>
    <t>Please avoid leaving a cell blank. When the actual value or an estimate is not available, treat the data item as Missing Data and mark the cell as "MD".</t>
  </si>
  <si>
    <t>Veuillez éviter de laisser une cellule vide. Lorsqu'une valeur réelle ou estimée n'est pas disponible, traitez la variable comme Manquante et marquez-la "MD"</t>
  </si>
  <si>
    <t>如果无实际数据或评估数据,可以视该数据项为“Missing Data缺失数据"并填写“MD”。请不要留空。</t>
  </si>
  <si>
    <t>Por favor, evita dejar una celda en blanco. Cuando el valor real o una estimación no está disponible, trate el elemento de datos como Datos Faltantes y marque la celda como "MD".</t>
  </si>
  <si>
    <t>and drop lists with predefined options in Sections 2, 4, and 10.</t>
  </si>
  <si>
    <t>2025*</t>
  </si>
  <si>
    <t>mesure vers la droite dans la Section 3.1, des cases à cocher dans la Section 5, des listes déroulantes dans les Sections 2, 4, et 10.</t>
  </si>
  <si>
    <t>Acquisition, construction or improvements</t>
  </si>
  <si>
    <r>
      <rPr>
        <b/>
        <sz val="10"/>
        <rFont val="Arial"/>
        <family val="2"/>
      </rPr>
      <t xml:space="preserve">Cargo </t>
    </r>
    <r>
      <rPr>
        <sz val="10"/>
        <color theme="1"/>
        <rFont val="Arial"/>
        <family val="2"/>
      </rPr>
      <t>– Sum of Freight and mail, measured in metric tonnes, loaded or unloaded at an airport.</t>
    </r>
  </si>
  <si>
    <t>Non-Current Assets</t>
  </si>
  <si>
    <t>Non-Current Liabilities</t>
  </si>
  <si>
    <t>Current Liabilities</t>
  </si>
  <si>
    <t>Long -term debt</t>
  </si>
  <si>
    <t>Work Load Unit (WLU) is equal to 1 passenger or 100 kg of cargo</t>
  </si>
  <si>
    <t>are the fraction of each source of financing in the company’s target capital structure.</t>
  </si>
  <si>
    <r>
      <t xml:space="preserve">Passengers – </t>
    </r>
    <r>
      <rPr>
        <sz val="10"/>
        <rFont val="Arial"/>
        <family val="2"/>
      </rPr>
      <t>In the context of the Airport Economics Survey, refers to terminal passengers,</t>
    </r>
  </si>
  <si>
    <t>both embarked (enplaned) and disembarked (deplaned), and excludes direct transit passengers</t>
  </si>
  <si>
    <r>
      <rPr>
        <b/>
        <sz val="10"/>
        <rFont val="Arial"/>
        <family val="2"/>
      </rPr>
      <t xml:space="preserve">Debt outstanding </t>
    </r>
    <r>
      <rPr>
        <sz val="10"/>
        <rFont val="Arial"/>
        <family val="2"/>
      </rPr>
      <t>– Total debt, both short-term and long-term, still unpaid.</t>
    </r>
  </si>
  <si>
    <t>Приобретение, строительство или улучшения</t>
  </si>
  <si>
    <t>收购，建设或改进</t>
  </si>
  <si>
    <t>Acquisition, construction ou améliorations</t>
  </si>
  <si>
    <t>Adquisición, construcción o mejoras.</t>
  </si>
  <si>
    <t>12 (2018)</t>
  </si>
  <si>
    <t>Maintenance</t>
  </si>
  <si>
    <t>Improvements</t>
  </si>
  <si>
    <t>12.2.7</t>
  </si>
  <si>
    <t>12.2.1.1</t>
  </si>
  <si>
    <t>12.2.1.2</t>
  </si>
  <si>
    <t>12.2.1.3</t>
  </si>
  <si>
    <t>12.2.3</t>
  </si>
  <si>
    <t>12.2.4</t>
  </si>
  <si>
    <t>12.2.5</t>
  </si>
  <si>
    <t>12.2.6</t>
  </si>
  <si>
    <t>12.2.8</t>
  </si>
  <si>
    <t>1 单个</t>
  </si>
  <si>
    <t>100 百</t>
  </si>
  <si>
    <t>1,000 千</t>
  </si>
  <si>
    <t>10,000 万</t>
  </si>
  <si>
    <t>100,000 十万</t>
  </si>
  <si>
    <t>10,000,000 千万</t>
  </si>
  <si>
    <t>100,000,000 亿</t>
  </si>
  <si>
    <t>1,000,000,000 十亿</t>
  </si>
  <si>
    <t>2026*</t>
  </si>
  <si>
    <t>Ценовой потолок</t>
  </si>
  <si>
    <t>Государственное регулирование</t>
  </si>
  <si>
    <t>Упрощенное регулирование</t>
  </si>
  <si>
    <t>Авиационные сборы, связанные с пассажирами</t>
  </si>
  <si>
    <t>Сборы за стоянку воздушных судов</t>
  </si>
  <si>
    <t>Прочие сборы, связанные с воздушными судами (например, противообледенительная обработка и т.д.)</t>
  </si>
  <si>
    <t>Предприятия общественного питания</t>
  </si>
  <si>
    <t>Коммуникации, коммунальные услуги, энергетика и утилизация отходов</t>
  </si>
  <si>
    <t>Неавиационные (коммерческие) доходы</t>
  </si>
  <si>
    <t>Заемные средства (краткосрочные займы)</t>
  </si>
  <si>
    <r>
      <t>Баланс / чистые активы / собственный капитал</t>
    </r>
    <r>
      <rPr>
        <b/>
        <i/>
        <sz val="11"/>
        <rFont val="Arial"/>
        <family val="2"/>
      </rPr>
      <t xml:space="preserve">  </t>
    </r>
    <r>
      <rPr>
        <b/>
        <i/>
        <sz val="8"/>
        <rFont val="Arial"/>
        <family val="2"/>
      </rPr>
      <t xml:space="preserve"> (9.1  минус 9.2)</t>
    </r>
  </si>
  <si>
    <t>Maintenance of existing assets (REPEX)</t>
  </si>
  <si>
    <t>Mantenimiento de activos existentes. (REPEX)</t>
  </si>
  <si>
    <t>Capital and Replacement Expenditure (CAPEX &amp; REPEX)</t>
  </si>
  <si>
    <t>Maintenance des actifs existants (REPEX)</t>
  </si>
  <si>
    <t>CAPEX approuvé incluant REPEX (total des projets) (les projets plus récents)</t>
  </si>
  <si>
    <t>Капитальные вложения (CAPEX и REPEX)</t>
  </si>
  <si>
    <t>Утвержденные капитальные вложения (CAPEX, включая REPEX) за период</t>
  </si>
  <si>
    <t>Поддержание существующих активов (REPEX)</t>
  </si>
  <si>
    <t xml:space="preserve">已核准的资本性支出包括重置成本 (按项目的完全周期统计) (最近的数据) </t>
  </si>
  <si>
    <t>维护现有资产（重置成本）</t>
  </si>
  <si>
    <t>Капитальные вложения, включая REPEX (сумма 12.2.1 - 12.2.6)</t>
  </si>
  <si>
    <t>2019 [YR2019]</t>
  </si>
  <si>
    <t>2018 [YR2018]</t>
  </si>
  <si>
    <t>7.2.3.1</t>
  </si>
  <si>
    <t>Other capital costs (includes 7.2.3.1 Impairment)</t>
  </si>
  <si>
    <t>9.1.2.1.2</t>
  </si>
  <si>
    <t>Accumulated depreciation on fixed assets (negative number)</t>
  </si>
  <si>
    <t>Fixed assets</t>
  </si>
  <si>
    <t>***Please do not alter this questionnaire form by adding columns, rows and/or deleting items.***</t>
  </si>
  <si>
    <t>IATA Code</t>
  </si>
  <si>
    <t>GJL</t>
  </si>
  <si>
    <t>CAB</t>
  </si>
  <si>
    <t>CBT</t>
  </si>
  <si>
    <t>LAD</t>
  </si>
  <si>
    <t>SDD</t>
  </si>
  <si>
    <t>VPE</t>
  </si>
  <si>
    <t>BPC</t>
  </si>
  <si>
    <t>GOU</t>
  </si>
  <si>
    <t>NGE</t>
  </si>
  <si>
    <t>DBB</t>
  </si>
  <si>
    <t>OXB</t>
  </si>
  <si>
    <t>NOS</t>
  </si>
  <si>
    <t>LLW</t>
  </si>
  <si>
    <t>RRG</t>
  </si>
  <si>
    <t>AJY</t>
  </si>
  <si>
    <t>MFQ</t>
  </si>
  <si>
    <t>THZ</t>
  </si>
  <si>
    <t>ZND</t>
  </si>
  <si>
    <t>HLE</t>
  </si>
  <si>
    <t>PCP</t>
  </si>
  <si>
    <t>TMS</t>
  </si>
  <si>
    <t>DSS</t>
  </si>
  <si>
    <t>WOL</t>
  </si>
  <si>
    <t>AUU</t>
  </si>
  <si>
    <t>KWM</t>
  </si>
  <si>
    <t>KUG</t>
  </si>
  <si>
    <t>IRG</t>
  </si>
  <si>
    <t>DGE</t>
  </si>
  <si>
    <t>EDR</t>
  </si>
  <si>
    <t>DBC</t>
  </si>
  <si>
    <t>BZX</t>
  </si>
  <si>
    <t>PKX</t>
  </si>
  <si>
    <t>CDE</t>
  </si>
  <si>
    <t>CQW</t>
  </si>
  <si>
    <t>WSK</t>
  </si>
  <si>
    <t>GZG</t>
  </si>
  <si>
    <t>GMQ</t>
  </si>
  <si>
    <t>HUO</t>
  </si>
  <si>
    <t>JSJ</t>
  </si>
  <si>
    <t>JMJ</t>
  </si>
  <si>
    <t>LFQ</t>
  </si>
  <si>
    <t>LNL</t>
  </si>
  <si>
    <t>HBQ</t>
  </si>
  <si>
    <t>BPE</t>
  </si>
  <si>
    <t>BAR</t>
  </si>
  <si>
    <t>RQA</t>
  </si>
  <si>
    <t>SQJ</t>
  </si>
  <si>
    <t>XYI</t>
  </si>
  <si>
    <t>QSZ</t>
  </si>
  <si>
    <t>SQD</t>
  </si>
  <si>
    <t>WGN</t>
  </si>
  <si>
    <t>SHF</t>
  </si>
  <si>
    <t>WDS</t>
  </si>
  <si>
    <t>YSQ</t>
  </si>
  <si>
    <t>TWC</t>
  </si>
  <si>
    <t>UCB</t>
  </si>
  <si>
    <t>DTU</t>
  </si>
  <si>
    <t>XAI</t>
  </si>
  <si>
    <t>YKH</t>
  </si>
  <si>
    <t>YYA</t>
  </si>
  <si>
    <t>YLX</t>
  </si>
  <si>
    <t>YTW</t>
  </si>
  <si>
    <t>NZL</t>
  </si>
  <si>
    <t>WMT</t>
  </si>
  <si>
    <t>HUN</t>
  </si>
  <si>
    <t>KNH</t>
  </si>
  <si>
    <t>MZG</t>
  </si>
  <si>
    <t>TNN</t>
  </si>
  <si>
    <t>TTT</t>
  </si>
  <si>
    <t>HIX</t>
  </si>
  <si>
    <t>PUK</t>
  </si>
  <si>
    <t>AIP</t>
  </si>
  <si>
    <t>AGX</t>
  </si>
  <si>
    <t>AGR</t>
  </si>
  <si>
    <t>AJL</t>
  </si>
  <si>
    <t>IXD</t>
  </si>
  <si>
    <t>BUP</t>
  </si>
  <si>
    <t>IXG</t>
  </si>
  <si>
    <t>BHU</t>
  </si>
  <si>
    <t>BHJ</t>
  </si>
  <si>
    <t>KUU</t>
  </si>
  <si>
    <t>BKB</t>
  </si>
  <si>
    <t>DMU</t>
  </si>
  <si>
    <t>DIU</t>
  </si>
  <si>
    <t>RDP</t>
  </si>
  <si>
    <t>DHM</t>
  </si>
  <si>
    <t>VDX</t>
  </si>
  <si>
    <t>GOP</t>
  </si>
  <si>
    <t>GBI</t>
  </si>
  <si>
    <t>GWL</t>
  </si>
  <si>
    <t>HSS</t>
  </si>
  <si>
    <t>HBX</t>
  </si>
  <si>
    <t>JLR</t>
  </si>
  <si>
    <t>JGB</t>
  </si>
  <si>
    <t>JSA</t>
  </si>
  <si>
    <t>JLG</t>
  </si>
  <si>
    <t>JGA</t>
  </si>
  <si>
    <t>JRG</t>
  </si>
  <si>
    <t>JRH</t>
  </si>
  <si>
    <t>SLV</t>
  </si>
  <si>
    <t>CDP</t>
  </si>
  <si>
    <t>SAG</t>
  </si>
  <si>
    <t>IXY</t>
  </si>
  <si>
    <t>CNN</t>
  </si>
  <si>
    <t>KNU</t>
  </si>
  <si>
    <t>HJR</t>
  </si>
  <si>
    <t>KQH</t>
  </si>
  <si>
    <t>KLH</t>
  </si>
  <si>
    <t>KTU</t>
  </si>
  <si>
    <t>IXI</t>
  </si>
  <si>
    <t>PNY</t>
  </si>
  <si>
    <t>LUH</t>
  </si>
  <si>
    <t>MYQ</t>
  </si>
  <si>
    <t>NDC</t>
  </si>
  <si>
    <t>PGH</t>
  </si>
  <si>
    <t>IXT</t>
  </si>
  <si>
    <t>IXP</t>
  </si>
  <si>
    <t>NNS</t>
  </si>
  <si>
    <t>PBD</t>
  </si>
  <si>
    <t>RJA</t>
  </si>
  <si>
    <t>SXV</t>
  </si>
  <si>
    <t>SHL</t>
  </si>
  <si>
    <t>IXS</t>
  </si>
  <si>
    <t>SSE</t>
  </si>
  <si>
    <t>STV</t>
  </si>
  <si>
    <t>TEZ</t>
  </si>
  <si>
    <t>VDY</t>
  </si>
  <si>
    <t>TCR</t>
  </si>
  <si>
    <t>VGA</t>
  </si>
  <si>
    <t>BWX</t>
  </si>
  <si>
    <t>BKS</t>
  </si>
  <si>
    <t>TKG</t>
  </si>
  <si>
    <t>KJT</t>
  </si>
  <si>
    <t>PKY</t>
  </si>
  <si>
    <t>TJQ</t>
  </si>
  <si>
    <t>FRU</t>
  </si>
  <si>
    <t>OSS</t>
  </si>
  <si>
    <t>BKM</t>
  </si>
  <si>
    <t>BBN</t>
  </si>
  <si>
    <t>BLG</t>
  </si>
  <si>
    <t>KUD</t>
  </si>
  <si>
    <t>LWY</t>
  </si>
  <si>
    <t>LKH</t>
  </si>
  <si>
    <t>LGL</t>
  </si>
  <si>
    <t>ODN</t>
  </si>
  <si>
    <t>MKM</t>
  </si>
  <si>
    <t>KNQ</t>
  </si>
  <si>
    <t>PMR</t>
  </si>
  <si>
    <t>PSI</t>
  </si>
  <si>
    <t>SYW</t>
  </si>
  <si>
    <t>SUL</t>
  </si>
  <si>
    <t>BPR</t>
  </si>
  <si>
    <t>SAA</t>
  </si>
  <si>
    <t>EUQ</t>
  </si>
  <si>
    <t>SWL</t>
  </si>
  <si>
    <t>UTP</t>
  </si>
  <si>
    <t>FUT</t>
  </si>
  <si>
    <t>ZTU</t>
  </si>
  <si>
    <t>RJK</t>
  </si>
  <si>
    <t>SCP</t>
  </si>
  <si>
    <t>BER</t>
  </si>
  <si>
    <t>EKS</t>
  </si>
  <si>
    <t>RMU</t>
  </si>
  <si>
    <t>ISL</t>
  </si>
  <si>
    <t>CWC</t>
  </si>
  <si>
    <t>NLV</t>
  </si>
  <si>
    <t>PLV</t>
  </si>
  <si>
    <t>EPA</t>
  </si>
  <si>
    <t>ROS</t>
  </si>
  <si>
    <t>FDO</t>
  </si>
  <si>
    <t>RHD</t>
  </si>
  <si>
    <t>CBB</t>
  </si>
  <si>
    <t>LPB</t>
  </si>
  <si>
    <t>VVI</t>
  </si>
  <si>
    <t>RRJ</t>
  </si>
  <si>
    <t>NBB</t>
  </si>
  <si>
    <t>CUO</t>
  </si>
  <si>
    <t>LIR</t>
  </si>
  <si>
    <t>CMW</t>
  </si>
  <si>
    <t>CFG</t>
  </si>
  <si>
    <t>MZO</t>
  </si>
  <si>
    <t>SNU</t>
  </si>
  <si>
    <t>SCU</t>
  </si>
  <si>
    <t>BRX</t>
  </si>
  <si>
    <t>EPS</t>
  </si>
  <si>
    <t>GPS</t>
  </si>
  <si>
    <t>GND</t>
  </si>
  <si>
    <t>FRS</t>
  </si>
  <si>
    <t>GUA</t>
  </si>
  <si>
    <t>IZT</t>
  </si>
  <si>
    <t>QRO</t>
  </si>
  <si>
    <t>ANS</t>
  </si>
  <si>
    <t>AYX</t>
  </si>
  <si>
    <t>CHM</t>
  </si>
  <si>
    <t>HUU</t>
  </si>
  <si>
    <t>ILQ</t>
  </si>
  <si>
    <t>JAE</t>
  </si>
  <si>
    <t>JAU</t>
  </si>
  <si>
    <t>JJI</t>
  </si>
  <si>
    <t>MZA</t>
  </si>
  <si>
    <t>RIM</t>
  </si>
  <si>
    <t>NZC</t>
  </si>
  <si>
    <t>RIJ</t>
  </si>
  <si>
    <t>TGI</t>
  </si>
  <si>
    <t>YMS</t>
  </si>
  <si>
    <t>NRR</t>
  </si>
  <si>
    <t>SNX</t>
  </si>
  <si>
    <t>ETM</t>
  </si>
  <si>
    <t>DQM</t>
  </si>
  <si>
    <t>OHS</t>
  </si>
  <si>
    <t>NUM</t>
  </si>
  <si>
    <t>AZI</t>
  </si>
  <si>
    <t>ZDY</t>
  </si>
  <si>
    <t>YXC</t>
  </si>
  <si>
    <t>MQC</t>
  </si>
  <si>
    <t>FSP</t>
  </si>
  <si>
    <t>ABY</t>
  </si>
  <si>
    <t>ASE</t>
  </si>
  <si>
    <t>AGS</t>
  </si>
  <si>
    <t>DDC</t>
  </si>
  <si>
    <t>DHN</t>
  </si>
  <si>
    <t>DBQ</t>
  </si>
  <si>
    <t>DRO</t>
  </si>
  <si>
    <t>EGE</t>
  </si>
  <si>
    <t>EVV</t>
  </si>
  <si>
    <t>GCK</t>
  </si>
  <si>
    <t>GJT</t>
  </si>
  <si>
    <t>GUC</t>
  </si>
  <si>
    <t>HDN</t>
  </si>
  <si>
    <t>IDA</t>
  </si>
  <si>
    <t>LWB</t>
  </si>
  <si>
    <t>LWS</t>
  </si>
  <si>
    <t>MOB</t>
  </si>
  <si>
    <t>MLU</t>
  </si>
  <si>
    <t>MTJ</t>
  </si>
  <si>
    <t>HVN</t>
  </si>
  <si>
    <t>PHF</t>
  </si>
  <si>
    <t>PIH</t>
  </si>
  <si>
    <t>UIN</t>
  </si>
  <si>
    <t>RDD</t>
  </si>
  <si>
    <t>SMX</t>
  </si>
  <si>
    <t>SUX</t>
  </si>
  <si>
    <t>SPI</t>
  </si>
  <si>
    <t>SCK</t>
  </si>
  <si>
    <t>SUN</t>
  </si>
  <si>
    <t>TXK</t>
  </si>
  <si>
    <t>TOL</t>
  </si>
  <si>
    <t>TWF</t>
  </si>
  <si>
    <t>ALW</t>
  </si>
  <si>
    <t>ALO</t>
  </si>
  <si>
    <t>Jijel</t>
  </si>
  <si>
    <t>Cabinda</t>
  </si>
  <si>
    <t>Catumbela</t>
  </si>
  <si>
    <t>Luanda</t>
  </si>
  <si>
    <t>Lubango</t>
  </si>
  <si>
    <t>Ondjiva</t>
  </si>
  <si>
    <t>Ilha do Sal</t>
  </si>
  <si>
    <t>São Felipe</t>
  </si>
  <si>
    <t>São Nicolau</t>
  </si>
  <si>
    <t>São Vicente</t>
  </si>
  <si>
    <t>Bamenda</t>
  </si>
  <si>
    <t>Garoua</t>
  </si>
  <si>
    <t>Maroua</t>
  </si>
  <si>
    <t>Ngaoundéré</t>
  </si>
  <si>
    <t>El Dabaa</t>
  </si>
  <si>
    <t>Bissau</t>
  </si>
  <si>
    <t>Nosy Be</t>
  </si>
  <si>
    <t>Lilongwe</t>
  </si>
  <si>
    <t>Rodrigues</t>
  </si>
  <si>
    <t>Mocimboa da Praia</t>
  </si>
  <si>
    <t>Agades</t>
  </si>
  <si>
    <t>Maradi</t>
  </si>
  <si>
    <t>Taouha</t>
  </si>
  <si>
    <t>Zinder</t>
  </si>
  <si>
    <t>Jamestown</t>
  </si>
  <si>
    <t>Santo Antonio</t>
  </si>
  <si>
    <t>São Tomé</t>
  </si>
  <si>
    <t>Diass</t>
  </si>
  <si>
    <t>Albany</t>
  </si>
  <si>
    <t>Albion Park Rail</t>
  </si>
  <si>
    <t>Aurukun</t>
  </si>
  <si>
    <t>Bamaga</t>
  </si>
  <si>
    <t>Broken Hill</t>
  </si>
  <si>
    <t>Kowanyama</t>
  </si>
  <si>
    <t>Kubin Island</t>
  </si>
  <si>
    <t>Lockhart River</t>
  </si>
  <si>
    <t>Mudgee</t>
  </si>
  <si>
    <t>Pormpuraaw</t>
  </si>
  <si>
    <t>Baicheng</t>
  </si>
  <si>
    <t>Bazhong</t>
  </si>
  <si>
    <t>Chengde</t>
  </si>
  <si>
    <t>Garzê Tibetan Autonomous Prefecture</t>
  </si>
  <si>
    <t>Guoluo</t>
  </si>
  <si>
    <t>Holingol</t>
  </si>
  <si>
    <t>Jiansanjiang</t>
  </si>
  <si>
    <t>Lancang</t>
  </si>
  <si>
    <t>Lhasa</t>
  </si>
  <si>
    <t>Linfen</t>
  </si>
  <si>
    <t>Longnan</t>
  </si>
  <si>
    <t>Qilian</t>
  </si>
  <si>
    <t>Qionghai</t>
  </si>
  <si>
    <t>Ruojiang</t>
  </si>
  <si>
    <t>Sanming</t>
  </si>
  <si>
    <t>Sansha</t>
  </si>
  <si>
    <t>Shache</t>
  </si>
  <si>
    <t>Shangrao</t>
  </si>
  <si>
    <t>Shaoyang</t>
  </si>
  <si>
    <t>Shihezi</t>
  </si>
  <si>
    <t>Shiyan</t>
  </si>
  <si>
    <t>Songyuan</t>
  </si>
  <si>
    <t>Tumxuk</t>
  </si>
  <si>
    <t>Ulanqab</t>
  </si>
  <si>
    <t>Wudalianchi</t>
  </si>
  <si>
    <t>Xinyang</t>
  </si>
  <si>
    <t>Yingkou</t>
  </si>
  <si>
    <t>Yueyang</t>
  </si>
  <si>
    <t>Yutian</t>
  </si>
  <si>
    <t>Zhalantun</t>
  </si>
  <si>
    <t>Hualien</t>
  </si>
  <si>
    <t>Kinmen</t>
  </si>
  <si>
    <t>Makung</t>
  </si>
  <si>
    <t>Tainan</t>
  </si>
  <si>
    <t>Taitung</t>
  </si>
  <si>
    <t>West Island</t>
  </si>
  <si>
    <t>Hiva Oa</t>
  </si>
  <si>
    <t>Adampur</t>
  </si>
  <si>
    <t>Agatti</t>
  </si>
  <si>
    <t>Agra</t>
  </si>
  <si>
    <t>Aizawl</t>
  </si>
  <si>
    <t>Allahabad</t>
  </si>
  <si>
    <t>Bathinda</t>
  </si>
  <si>
    <t>Belgaum</t>
  </si>
  <si>
    <t>Bhavnagar</t>
  </si>
  <si>
    <t>Bhuj</t>
  </si>
  <si>
    <t>Bhuntar</t>
  </si>
  <si>
    <t>Bikaner</t>
  </si>
  <si>
    <t>Dimapur</t>
  </si>
  <si>
    <t>Diu</t>
  </si>
  <si>
    <t>Durgapur</t>
  </si>
  <si>
    <t>Gaggal</t>
  </si>
  <si>
    <t>Gangtok</t>
  </si>
  <si>
    <t>Ghaziabad</t>
  </si>
  <si>
    <t>Gorakhpur</t>
  </si>
  <si>
    <t>Gulbarga</t>
  </si>
  <si>
    <t>Gwalior</t>
  </si>
  <si>
    <t>Hisar</t>
  </si>
  <si>
    <t>Hubli</t>
  </si>
  <si>
    <t>Jabalpur</t>
  </si>
  <si>
    <t>Jagdalpur</t>
  </si>
  <si>
    <t>Jaisalmer</t>
  </si>
  <si>
    <t>Jalgaon</t>
  </si>
  <si>
    <t>Jamnagar</t>
  </si>
  <si>
    <t>Jharsuguda</t>
  </si>
  <si>
    <t>Jorhat</t>
  </si>
  <si>
    <t>Jubbarhatti</t>
  </si>
  <si>
    <t>Kadapa</t>
  </si>
  <si>
    <t>Kakadi</t>
  </si>
  <si>
    <t>Kandla</t>
  </si>
  <si>
    <t>Kannur</t>
  </si>
  <si>
    <t>Kanpur</t>
  </si>
  <si>
    <t>Khajuraho</t>
  </si>
  <si>
    <t>Kishangarh</t>
  </si>
  <si>
    <t>Kolhapur</t>
  </si>
  <si>
    <t>Kota</t>
  </si>
  <si>
    <t>Lakhimpur</t>
  </si>
  <si>
    <t>Lawspet</t>
  </si>
  <si>
    <t>Ludhiana</t>
  </si>
  <si>
    <t>Mysore</t>
  </si>
  <si>
    <t>Nanded</t>
  </si>
  <si>
    <t>Nashik</t>
  </si>
  <si>
    <t>Pantnagar</t>
  </si>
  <si>
    <t>Pasighat</t>
  </si>
  <si>
    <t>Pathankot</t>
  </si>
  <si>
    <t>Pithoragarh</t>
  </si>
  <si>
    <t>Porbandar</t>
  </si>
  <si>
    <t>Rajahmundry</t>
  </si>
  <si>
    <t>Salem</t>
  </si>
  <si>
    <t>Shillong</t>
  </si>
  <si>
    <t>Silchar</t>
  </si>
  <si>
    <t>Solapur</t>
  </si>
  <si>
    <t>Surat</t>
  </si>
  <si>
    <t>Tezpur</t>
  </si>
  <si>
    <t>Toranagallu</t>
  </si>
  <si>
    <t>Tuticorin</t>
  </si>
  <si>
    <t>Vijayawada</t>
  </si>
  <si>
    <t>Banyuwangi</t>
  </si>
  <si>
    <t>Bengkulu</t>
  </si>
  <si>
    <t>Lampung</t>
  </si>
  <si>
    <t>Majalengka</t>
  </si>
  <si>
    <t>Palangkaraya</t>
  </si>
  <si>
    <t>Tanjung Pandan</t>
  </si>
  <si>
    <t>Goto</t>
  </si>
  <si>
    <t>Kitadaito</t>
  </si>
  <si>
    <t>Minamidaito</t>
  </si>
  <si>
    <t>Bishkek</t>
  </si>
  <si>
    <t>Osh</t>
  </si>
  <si>
    <t>Macau SAR</t>
  </si>
  <si>
    <t>Bakelalan</t>
  </si>
  <si>
    <t>Bario</t>
  </si>
  <si>
    <t>Belaga</t>
  </si>
  <si>
    <t>Kudat</t>
  </si>
  <si>
    <t>Lawas</t>
  </si>
  <si>
    <t>Long Akah</t>
  </si>
  <si>
    <t>Long Banga</t>
  </si>
  <si>
    <t>Long Lellang</t>
  </si>
  <si>
    <t>Long Seridan</t>
  </si>
  <si>
    <t>Marudi</t>
  </si>
  <si>
    <t>Mukah</t>
  </si>
  <si>
    <t>Koné</t>
  </si>
  <si>
    <t>Palmerston North</t>
  </si>
  <si>
    <t>Pasni</t>
  </si>
  <si>
    <t>Sehwan Sharif</t>
  </si>
  <si>
    <t>Sui</t>
  </si>
  <si>
    <t>Borongan</t>
  </si>
  <si>
    <t>Guiuan</t>
  </si>
  <si>
    <t>San José</t>
  </si>
  <si>
    <t>San Jose de Buenavista</t>
  </si>
  <si>
    <t>San Vicente</t>
  </si>
  <si>
    <t>Pattaya</t>
  </si>
  <si>
    <t>Leava</t>
  </si>
  <si>
    <t>Zaqatala</t>
  </si>
  <si>
    <t>Rijeka</t>
  </si>
  <si>
    <t>Châteauroux</t>
  </si>
  <si>
    <t>Saint-Crépin</t>
  </si>
  <si>
    <t>Saint-Étienne</t>
  </si>
  <si>
    <t>Münster</t>
  </si>
  <si>
    <t>Vrellë/Lipjan</t>
  </si>
  <si>
    <t>Beloyarsky</t>
  </si>
  <si>
    <t>Saint Petersburg</t>
  </si>
  <si>
    <t>Shakhtyorsk</t>
  </si>
  <si>
    <t>Sečovlje</t>
  </si>
  <si>
    <t>A Coruña</t>
  </si>
  <si>
    <t>Málaga</t>
  </si>
  <si>
    <t>Palma de Mallorca</t>
  </si>
  <si>
    <t>San Sebastián</t>
  </si>
  <si>
    <t>Malung-Sälen</t>
  </si>
  <si>
    <t>Elazig</t>
  </si>
  <si>
    <t>Chernovtsy</t>
  </si>
  <si>
    <t>Nikolaev</t>
  </si>
  <si>
    <t>Poltava</t>
  </si>
  <si>
    <t>Teesside</t>
  </si>
  <si>
    <t>Bahía Blanca</t>
  </si>
  <si>
    <t>Comodoro Rivadavia</t>
  </si>
  <si>
    <t>El Palomar</t>
  </si>
  <si>
    <t>Iguazú</t>
  </si>
  <si>
    <t>Malargüe</t>
  </si>
  <si>
    <t>Mar del Plata</t>
  </si>
  <si>
    <t>Neuquén</t>
  </si>
  <si>
    <t>Paraná</t>
  </si>
  <si>
    <t>Río Gallegos</t>
  </si>
  <si>
    <t>Río Grande</t>
  </si>
  <si>
    <t>Rosario</t>
  </si>
  <si>
    <t>San Carlos de Bariloche</t>
  </si>
  <si>
    <t>Santiago del Estero</t>
  </si>
  <si>
    <t>Termas de Río Hondo</t>
  </si>
  <si>
    <t>Tucumán</t>
  </si>
  <si>
    <t>Oranjstead</t>
  </si>
  <si>
    <t>Cochabamba</t>
  </si>
  <si>
    <t>Santa Cruz</t>
  </si>
  <si>
    <t>Kralendijk</t>
  </si>
  <si>
    <t>Aracajú</t>
  </si>
  <si>
    <t>Avaré</t>
  </si>
  <si>
    <t>Bagé</t>
  </si>
  <si>
    <t>Baurú</t>
  </si>
  <si>
    <t>Carajás</t>
  </si>
  <si>
    <t>Cruzeiro do Sul</t>
  </si>
  <si>
    <t>Cuiabá</t>
  </si>
  <si>
    <t>Foz do Iguaçú</t>
  </si>
  <si>
    <t>João Pessoa</t>
  </si>
  <si>
    <t>Juazeiro do Norte</t>
  </si>
  <si>
    <t>Maceió</t>
  </si>
  <si>
    <t>Marabá</t>
  </si>
  <si>
    <t>Ribeirão Preto</t>
  </si>
  <si>
    <t>Rio de Janeiro</t>
  </si>
  <si>
    <t>Santarém</t>
  </si>
  <si>
    <t>São José do Rio Preto</t>
  </si>
  <si>
    <t>Sao Jose dos Campos</t>
  </si>
  <si>
    <t>São Luís</t>
  </si>
  <si>
    <t>Teresinha</t>
  </si>
  <si>
    <t>Isla de Pascua</t>
  </si>
  <si>
    <t>Santiago</t>
  </si>
  <si>
    <t>Acandí</t>
  </si>
  <si>
    <t>Bahía Solano</t>
  </si>
  <si>
    <t>Barranco Minas</t>
  </si>
  <si>
    <t>Bogotá</t>
  </si>
  <si>
    <t>Carurú</t>
  </si>
  <si>
    <t>Cúcuta</t>
  </si>
  <si>
    <t>Medellín</t>
  </si>
  <si>
    <t>Mitú</t>
  </si>
  <si>
    <t>Montería</t>
  </si>
  <si>
    <t>Nuquí</t>
  </si>
  <si>
    <t>Pasto</t>
  </si>
  <si>
    <t>Puerto Asis</t>
  </si>
  <si>
    <t>Puerto Carreño</t>
  </si>
  <si>
    <t>Puerto Inírida</t>
  </si>
  <si>
    <t>Puerto Leguízamo</t>
  </si>
  <si>
    <t>San Andrés</t>
  </si>
  <si>
    <t>San José del Guaviare</t>
  </si>
  <si>
    <t>Timbiquí</t>
  </si>
  <si>
    <t>Tolú</t>
  </si>
  <si>
    <t>Villagarzón</t>
  </si>
  <si>
    <t>Camagüey</t>
  </si>
  <si>
    <t>Cienfuegos</t>
  </si>
  <si>
    <t>La Habana</t>
  </si>
  <si>
    <t>Santa Clara</t>
  </si>
  <si>
    <t>Santiago de Cuba</t>
  </si>
  <si>
    <t>Barahona</t>
  </si>
  <si>
    <t>Samaná</t>
  </si>
  <si>
    <t>Santiago de los Caballeros</t>
  </si>
  <si>
    <t>Baltra</t>
  </si>
  <si>
    <t>Grand-Santi</t>
  </si>
  <si>
    <t>Saint-Laurent-du-Maroni</t>
  </si>
  <si>
    <t>St. George's</t>
  </si>
  <si>
    <t>Pointe-à-Pitre</t>
  </si>
  <si>
    <t>Guatemala City</t>
  </si>
  <si>
    <t>Roatán</t>
  </si>
  <si>
    <t>Fort-de-France</t>
  </si>
  <si>
    <t>Cancún</t>
  </si>
  <si>
    <t>Ciudad del Carmen</t>
  </si>
  <si>
    <t>Ciudad Juárez</t>
  </si>
  <si>
    <t>Ciudad Obregón</t>
  </si>
  <si>
    <t>Culiacán</t>
  </si>
  <si>
    <t>Ixtepec</t>
  </si>
  <si>
    <t>León/Guanajuato</t>
  </si>
  <si>
    <t>Mazatlán</t>
  </si>
  <si>
    <t>Mérida</t>
  </si>
  <si>
    <t>Minatitlán</t>
  </si>
  <si>
    <t>Queretaro</t>
  </si>
  <si>
    <t>San José del Cabo</t>
  </si>
  <si>
    <t>San Luis Potosí</t>
  </si>
  <si>
    <t>Tamuín</t>
  </si>
  <si>
    <t>Tehuacán</t>
  </si>
  <si>
    <t>Torreón</t>
  </si>
  <si>
    <t>Tuxtla Gutiérrez</t>
  </si>
  <si>
    <t>Asunción</t>
  </si>
  <si>
    <t>Andahuaylas</t>
  </si>
  <si>
    <t>Atalaya</t>
  </si>
  <si>
    <t>Chimbote</t>
  </si>
  <si>
    <t>Cusco</t>
  </si>
  <si>
    <t>Huanuco</t>
  </si>
  <si>
    <t>Ilo</t>
  </si>
  <si>
    <t>Iquitos</t>
  </si>
  <si>
    <t>Jaén</t>
  </si>
  <si>
    <t>Jauja</t>
  </si>
  <si>
    <t>Juanjuí</t>
  </si>
  <si>
    <t>Mazamari</t>
  </si>
  <si>
    <t>Nazca</t>
  </si>
  <si>
    <t>Rioja</t>
  </si>
  <si>
    <t>Tingo María</t>
  </si>
  <si>
    <t>Yurimaguas</t>
  </si>
  <si>
    <t>Semnan</t>
  </si>
  <si>
    <t>Eilat</t>
  </si>
  <si>
    <t>Duqm</t>
  </si>
  <si>
    <t>Sohar</t>
  </si>
  <si>
    <t>Neom</t>
  </si>
  <si>
    <t>Cranbrook BC</t>
  </si>
  <si>
    <t>St John NL</t>
  </si>
  <si>
    <t>Miquelon Island</t>
  </si>
  <si>
    <t>Saint-Pierre Pointe-Blanche</t>
  </si>
  <si>
    <t>Albany GA</t>
  </si>
  <si>
    <t>Aspen CO</t>
  </si>
  <si>
    <t>Augusta GA</t>
  </si>
  <si>
    <t>Buffalo NY</t>
  </si>
  <si>
    <t>Concord NC</t>
  </si>
  <si>
    <t>Dodge City KS</t>
  </si>
  <si>
    <t>Dothan AL</t>
  </si>
  <si>
    <t>Dubuque IA</t>
  </si>
  <si>
    <t>Durango CO</t>
  </si>
  <si>
    <t>Eagle CO</t>
  </si>
  <si>
    <t>Evansville IN</t>
  </si>
  <si>
    <t>Fort Lauderdale FL</t>
  </si>
  <si>
    <t>Garden City KS</t>
  </si>
  <si>
    <t>Grand Junction CO</t>
  </si>
  <si>
    <t>Green Bay WI</t>
  </si>
  <si>
    <t>Gunnison CO</t>
  </si>
  <si>
    <t>Harrisburg PA</t>
  </si>
  <si>
    <t>Hayden CO</t>
  </si>
  <si>
    <t>Hilo HI</t>
  </si>
  <si>
    <t>Honolulu HI</t>
  </si>
  <si>
    <t>Idaho Falls ID</t>
  </si>
  <si>
    <t>Kahului HI</t>
  </si>
  <si>
    <t>Lewisburg, WV</t>
  </si>
  <si>
    <t>Lewiston ID</t>
  </si>
  <si>
    <t>Lihue HI</t>
  </si>
  <si>
    <t>Little Rock AR</t>
  </si>
  <si>
    <t>Manchester NH</t>
  </si>
  <si>
    <t>Mobile AL</t>
  </si>
  <si>
    <t>Monroe LA</t>
  </si>
  <si>
    <t>Montrose CO</t>
  </si>
  <si>
    <t>New Haven CT</t>
  </si>
  <si>
    <t>New Windsor NY</t>
  </si>
  <si>
    <t>Newport News VA</t>
  </si>
  <si>
    <t>Oklahoma City OK</t>
  </si>
  <si>
    <t>Oxnard CA</t>
  </si>
  <si>
    <t>Pocatello ID</t>
  </si>
  <si>
    <t>Portland ME</t>
  </si>
  <si>
    <t>Punta Gorda FL</t>
  </si>
  <si>
    <t>Quincy IL</t>
  </si>
  <si>
    <t>Redding CA</t>
  </si>
  <si>
    <t>Rockford IL</t>
  </si>
  <si>
    <t>Santa Ana CA</t>
  </si>
  <si>
    <t>Santa Maria CA</t>
  </si>
  <si>
    <t>Sioux City IA</t>
  </si>
  <si>
    <t>Springfield IL</t>
  </si>
  <si>
    <t>Stockton CA</t>
  </si>
  <si>
    <t>Sun Valley ID</t>
  </si>
  <si>
    <t>Texarkana AR</t>
  </si>
  <si>
    <t>Toledo OH</t>
  </si>
  <si>
    <t>Twin Falls ID</t>
  </si>
  <si>
    <t>Walla Walla</t>
  </si>
  <si>
    <t>Warwick RI</t>
  </si>
  <si>
    <t>Waterloo IA</t>
  </si>
  <si>
    <t>Wilmington NC</t>
  </si>
  <si>
    <t>Congo, The Democratic Republic of the</t>
  </si>
  <si>
    <t>Côte d'Ivoire</t>
  </si>
  <si>
    <t>Réunion</t>
  </si>
  <si>
    <t>Saint Helena, Ascension and Tristan da Cunha</t>
  </si>
  <si>
    <t>São Tomé and Principe</t>
  </si>
  <si>
    <t>Tanzania, United Republic of</t>
  </si>
  <si>
    <t>Kyrgyzstan</t>
  </si>
  <si>
    <t>Wallis and Futuna</t>
  </si>
  <si>
    <t>North Macedonia</t>
  </si>
  <si>
    <t>Bolivia, Plurinational State of</t>
  </si>
  <si>
    <t>Bonaire, Sint Eustatius and Saba</t>
  </si>
  <si>
    <t>Saint Martin (French Part)</t>
  </si>
  <si>
    <t>Sint Maarten (Dutch Part)</t>
  </si>
  <si>
    <t>Venezuela, Bolivarian Republic of</t>
  </si>
  <si>
    <t>Saint Pierre and Miquelon</t>
  </si>
  <si>
    <t>2027*</t>
  </si>
  <si>
    <t>(the most recent)</t>
  </si>
  <si>
    <t>Approved CAPEX including REPEX (Total Life of Projects)</t>
  </si>
  <si>
    <r>
      <rPr>
        <b/>
        <u/>
        <sz val="10"/>
        <color rgb="FF002060"/>
        <rFont val="Arial"/>
        <family val="2"/>
      </rPr>
      <t>Note:</t>
    </r>
    <r>
      <rPr>
        <sz val="10"/>
        <color rgb="FF002060"/>
        <rFont val="Arial"/>
        <family val="2"/>
      </rPr>
      <t xml:space="preserve">  Certain questionnaire items require respondents to use check boxes and drop down lists. To respond to these items, please click on the appropriate option. </t>
    </r>
  </si>
  <si>
    <r>
      <t xml:space="preserve">3-letter IATA Airport Code  -  </t>
    </r>
    <r>
      <rPr>
        <i/>
        <sz val="10"/>
        <color rgb="FF002060"/>
        <rFont val="Arial"/>
        <family val="2"/>
      </rPr>
      <t xml:space="preserve">If the reported figures pertain to more than </t>
    </r>
  </si>
  <si>
    <r>
      <rPr>
        <b/>
        <sz val="12"/>
        <color rgb="FF002060"/>
        <rFont val="Arial"/>
        <family val="2"/>
      </rPr>
      <t>Infrastructure Size</t>
    </r>
    <r>
      <rPr>
        <b/>
        <sz val="12"/>
        <rFont val="Arial"/>
        <family val="2"/>
      </rPr>
      <t xml:space="preserve"> </t>
    </r>
    <r>
      <rPr>
        <b/>
        <sz val="12"/>
        <color rgb="FF002060"/>
        <rFont val="Arial"/>
        <family val="2"/>
      </rPr>
      <t>(</t>
    </r>
    <r>
      <rPr>
        <b/>
        <sz val="12"/>
        <color rgb="FF7030A0"/>
        <rFont val="Arial"/>
        <family val="2"/>
      </rPr>
      <t>area</t>
    </r>
    <r>
      <rPr>
        <b/>
        <sz val="12"/>
        <color rgb="FF002060"/>
        <rFont val="Arial"/>
        <family val="2"/>
      </rPr>
      <t>)</t>
    </r>
  </si>
  <si>
    <r>
      <rPr>
        <i/>
        <sz val="8"/>
        <color rgb="FF002060"/>
        <rFont val="Arial"/>
        <family val="2"/>
      </rPr>
      <t>of which:</t>
    </r>
    <r>
      <rPr>
        <sz val="10"/>
        <color rgb="FF002060"/>
        <rFont val="Arial"/>
        <family val="2"/>
      </rPr>
      <t xml:space="preserve"> Duty-free shops</t>
    </r>
  </si>
  <si>
    <r>
      <t xml:space="preserve">Individual car parking spaces </t>
    </r>
    <r>
      <rPr>
        <i/>
        <sz val="10"/>
        <color rgb="FF002060"/>
        <rFont val="Arial"/>
        <family val="2"/>
      </rPr>
      <t>(excluding employee parking spaces)</t>
    </r>
  </si>
  <si>
    <r>
      <t xml:space="preserve">If applicable, what is the real </t>
    </r>
    <r>
      <rPr>
        <u/>
        <sz val="10"/>
        <color rgb="FF002060"/>
        <rFont val="Arial"/>
        <family val="2"/>
      </rPr>
      <t>pre-tax</t>
    </r>
    <r>
      <rPr>
        <sz val="10"/>
        <color rgb="FF002060"/>
        <rFont val="Arial"/>
        <family val="2"/>
      </rPr>
      <t xml:space="preserve"> </t>
    </r>
    <r>
      <rPr>
        <b/>
        <sz val="10"/>
        <color rgb="FF002060"/>
        <rFont val="Arial"/>
        <family val="2"/>
      </rPr>
      <t>Weighted Average Cost of Capital (WACC)</t>
    </r>
    <r>
      <rPr>
        <sz val="10"/>
        <color rgb="FF002060"/>
        <rFont val="Arial"/>
        <family val="2"/>
      </rPr>
      <t xml:space="preserve"> </t>
    </r>
  </si>
  <si>
    <r>
      <t xml:space="preserve">Does your airport provide an </t>
    </r>
    <r>
      <rPr>
        <b/>
        <sz val="10"/>
        <color rgb="FF002060"/>
        <rFont val="Arial"/>
        <family val="2"/>
      </rPr>
      <t>incentive scheme</t>
    </r>
    <r>
      <rPr>
        <sz val="10"/>
        <color rgb="FF002060"/>
        <rFont val="Arial"/>
        <family val="2"/>
      </rPr>
      <t xml:space="preserve"> within your pricing structure</t>
    </r>
  </si>
  <si>
    <r>
      <t xml:space="preserve">If there is a </t>
    </r>
    <r>
      <rPr>
        <b/>
        <sz val="10"/>
        <color rgb="FF002060"/>
        <rFont val="Arial"/>
        <family val="2"/>
      </rPr>
      <t>private participation/involvement</t>
    </r>
    <r>
      <rPr>
        <sz val="10"/>
        <color rgb="FF002060"/>
        <rFont val="Arial"/>
        <family val="2"/>
      </rPr>
      <t xml:space="preserve"> at your airports, please indicate the type:</t>
    </r>
  </si>
  <si>
    <r>
      <t xml:space="preserve">What is the </t>
    </r>
    <r>
      <rPr>
        <b/>
        <sz val="10"/>
        <color rgb="FF002060"/>
        <rFont val="Arial"/>
        <family val="2"/>
      </rPr>
      <t>ownership structure</t>
    </r>
    <r>
      <rPr>
        <sz val="10"/>
        <color rgb="FF002060"/>
        <rFont val="Arial"/>
        <family val="2"/>
      </rPr>
      <t xml:space="preserve"> of your airport(s) (i.e. share ownership)?</t>
    </r>
  </si>
  <si>
    <r>
      <t xml:space="preserve">Which form of </t>
    </r>
    <r>
      <rPr>
        <b/>
        <sz val="10"/>
        <color rgb="FF002060"/>
        <rFont val="Arial"/>
        <family val="2"/>
      </rPr>
      <t>economic oversight</t>
    </r>
    <r>
      <rPr>
        <sz val="10"/>
        <color rgb="FF002060"/>
        <rFont val="Arial"/>
        <family val="2"/>
      </rPr>
      <t xml:space="preserve"> applies to your airport?</t>
    </r>
  </si>
  <si>
    <r>
      <t xml:space="preserve">What </t>
    </r>
    <r>
      <rPr>
        <b/>
        <sz val="10"/>
        <color rgb="FF002060"/>
        <rFont val="Arial"/>
        <family val="2"/>
      </rPr>
      <t>regulatory till</t>
    </r>
    <r>
      <rPr>
        <sz val="10"/>
        <color rgb="FF002060"/>
        <rFont val="Arial"/>
        <family val="2"/>
      </rPr>
      <t xml:space="preserve"> applies to your airport: single, hybrid or dual?</t>
    </r>
  </si>
  <si>
    <r>
      <t xml:space="preserve">Other aircraft-related charges </t>
    </r>
    <r>
      <rPr>
        <i/>
        <sz val="9"/>
        <color rgb="FF002060"/>
        <rFont val="Arial"/>
        <family val="2"/>
      </rPr>
      <t>(e.g. de-icing, etc.)</t>
    </r>
  </si>
  <si>
    <r>
      <t xml:space="preserve">Other passenger-related charges </t>
    </r>
    <r>
      <rPr>
        <i/>
        <sz val="9"/>
        <color rgb="FF002060"/>
        <rFont val="Arial"/>
        <family val="2"/>
      </rPr>
      <t>(e.g. PRM)</t>
    </r>
  </si>
  <si>
    <r>
      <t xml:space="preserve">Passenger charges </t>
    </r>
    <r>
      <rPr>
        <i/>
        <sz val="9"/>
        <color rgb="FF002060"/>
        <rFont val="Arial"/>
        <family val="2"/>
      </rPr>
      <t>(AIF and PFC included)</t>
    </r>
  </si>
  <si>
    <r>
      <t>Ground handling concession revenue</t>
    </r>
    <r>
      <rPr>
        <i/>
        <sz val="9"/>
        <color rgb="FF002060"/>
        <rFont val="Arial"/>
        <family val="2"/>
      </rPr>
      <t xml:space="preserve"> </t>
    </r>
    <r>
      <rPr>
        <i/>
        <sz val="8"/>
        <color rgb="FF002060"/>
        <rFont val="Arial"/>
        <family val="2"/>
      </rPr>
      <t>(outsourced - paid by ground handling companies)</t>
    </r>
  </si>
  <si>
    <r>
      <t xml:space="preserve">Ground handling charges </t>
    </r>
    <r>
      <rPr>
        <i/>
        <sz val="8"/>
        <color rgb="FF002060"/>
        <rFont val="Arial"/>
        <family val="2"/>
      </rPr>
      <t>(insourced - service provided by airport company)</t>
    </r>
  </si>
  <si>
    <r>
      <t xml:space="preserve">Other ground handling revenue </t>
    </r>
    <r>
      <rPr>
        <i/>
        <sz val="8"/>
        <color rgb="FF002060"/>
        <rFont val="Arial"/>
        <family val="2"/>
      </rPr>
      <t>(e.g. infrastructure related; CUTE; etc.)</t>
    </r>
  </si>
  <si>
    <r>
      <t xml:space="preserve">Retail </t>
    </r>
    <r>
      <rPr>
        <i/>
        <sz val="9"/>
        <color rgb="FF002060"/>
        <rFont val="Arial"/>
        <family val="2"/>
      </rPr>
      <t>(includes 6.3.1.1.1 Duty-free)</t>
    </r>
  </si>
  <si>
    <r>
      <rPr>
        <i/>
        <sz val="8"/>
        <color rgb="FF002060"/>
        <rFont val="Arial"/>
        <family val="2"/>
      </rPr>
      <t xml:space="preserve">of which: </t>
    </r>
    <r>
      <rPr>
        <i/>
        <sz val="9"/>
        <color rgb="FF002060"/>
        <rFont val="Arial"/>
        <family val="2"/>
      </rPr>
      <t xml:space="preserve"> Duty-free concessions</t>
    </r>
  </si>
  <si>
    <r>
      <t xml:space="preserve">Car parking - airport owned </t>
    </r>
    <r>
      <rPr>
        <i/>
        <sz val="9"/>
        <color rgb="FF002060"/>
        <rFont val="Arial"/>
        <family val="2"/>
      </rPr>
      <t>(excluding 6.3.1.3)</t>
    </r>
  </si>
  <si>
    <r>
      <t xml:space="preserve">Utility recharges </t>
    </r>
    <r>
      <rPr>
        <i/>
        <sz val="9"/>
        <color rgb="FF002060"/>
        <rFont val="Arial"/>
        <family val="2"/>
      </rPr>
      <t>(e.g. water, electricity, etc.)</t>
    </r>
  </si>
  <si>
    <r>
      <t xml:space="preserve">Operating Aeronautical Revenue </t>
    </r>
    <r>
      <rPr>
        <b/>
        <i/>
        <sz val="8"/>
        <color rgb="FF002060"/>
        <rFont val="Arial"/>
        <family val="2"/>
      </rPr>
      <t>(sum 6.1.1, 6.1.2, 6.1.3, 6.1.4, 6.1.5)</t>
    </r>
  </si>
  <si>
    <r>
      <t>Personnel expenses</t>
    </r>
    <r>
      <rPr>
        <i/>
        <sz val="9"/>
        <color rgb="FF002060"/>
        <rFont val="Arial"/>
        <family val="2"/>
      </rPr>
      <t xml:space="preserve"> (salaries and benefits)</t>
    </r>
  </si>
  <si>
    <r>
      <t xml:space="preserve">Contracted services </t>
    </r>
    <r>
      <rPr>
        <i/>
        <sz val="9"/>
        <color rgb="FF002060"/>
        <rFont val="Arial"/>
        <family val="2"/>
      </rPr>
      <t>(cost of services paid to third parties)</t>
    </r>
  </si>
  <si>
    <r>
      <t xml:space="preserve">Materials, equipment, supplies </t>
    </r>
    <r>
      <rPr>
        <i/>
        <sz val="9"/>
        <color rgb="FF002060"/>
        <rFont val="Arial"/>
        <family val="2"/>
      </rPr>
      <t>(excluding maintenance/contracted serv.)</t>
    </r>
  </si>
  <si>
    <r>
      <t xml:space="preserve">Maintenance </t>
    </r>
    <r>
      <rPr>
        <i/>
        <sz val="9"/>
        <color rgb="FF002060"/>
        <rFont val="Arial"/>
        <family val="2"/>
      </rPr>
      <t>(excluding contracted services)</t>
    </r>
  </si>
  <si>
    <r>
      <t>General and administrative expenses</t>
    </r>
    <r>
      <rPr>
        <i/>
        <sz val="9"/>
        <color rgb="FF002060"/>
        <rFont val="Arial"/>
        <family val="2"/>
      </rPr>
      <t xml:space="preserve"> (excluding personnel)</t>
    </r>
  </si>
  <si>
    <r>
      <rPr>
        <i/>
        <sz val="10"/>
        <color rgb="FF002060"/>
        <rFont val="Arial"/>
        <family val="2"/>
      </rPr>
      <t xml:space="preserve">       of which: </t>
    </r>
    <r>
      <rPr>
        <sz val="10"/>
        <color rgb="FF002060"/>
        <rFont val="Arial"/>
        <family val="2"/>
      </rPr>
      <t xml:space="preserve"> Impairment</t>
    </r>
  </si>
  <si>
    <r>
      <t xml:space="preserve">Book value of fixed assets </t>
    </r>
    <r>
      <rPr>
        <sz val="8"/>
        <color rgb="FF002060"/>
        <rFont val="Arial"/>
        <family val="2"/>
      </rPr>
      <t>(sum 9.1.2.1.1, 9.1.2.1.2)</t>
    </r>
  </si>
  <si>
    <r>
      <t xml:space="preserve">What is the </t>
    </r>
    <r>
      <rPr>
        <b/>
        <sz val="10"/>
        <color rgb="FF002060"/>
        <rFont val="Arial"/>
        <family val="2"/>
      </rPr>
      <t>credit rating</t>
    </r>
    <r>
      <rPr>
        <sz val="10"/>
        <color rgb="FF002060"/>
        <rFont val="Arial"/>
        <family val="2"/>
      </rPr>
      <t xml:space="preserve"> of financial instruments issued by the airport company?</t>
    </r>
  </si>
  <si>
    <r>
      <t xml:space="preserve">Total CAPEX (including REPEX) by year </t>
    </r>
    <r>
      <rPr>
        <b/>
        <i/>
        <sz val="10"/>
        <color rgb="FF002060"/>
        <rFont val="Arial"/>
        <family val="2"/>
      </rPr>
      <t xml:space="preserve"> (sum 12.2.1 - 12.2.6)</t>
    </r>
  </si>
  <si>
    <r>
      <t xml:space="preserve">Total CAPEX (including REPEX) by year </t>
    </r>
    <r>
      <rPr>
        <b/>
        <i/>
        <sz val="10"/>
        <color rgb="FF002060"/>
        <rFont val="Arial"/>
        <family val="2"/>
      </rPr>
      <t xml:space="preserve"> (sum 12.2.7, 12.2.8)</t>
    </r>
  </si>
  <si>
    <t>Glossary of terms</t>
  </si>
  <si>
    <t>Note - The following terms are described as they apply in the context of the ACI Airport Economics Report.</t>
  </si>
  <si>
    <t>gate to an aircraft.</t>
  </si>
  <si>
    <t>and one departure are counted as two movements.</t>
  </si>
  <si>
    <t>a terminal it defines the area nearest the aircraft, the boundary of which is the security check, and</t>
  </si>
  <si>
    <t>customs and passport control for international airports.</t>
  </si>
  <si>
    <t>to expenses, usually applicable to intangible assets (e.g., development costs).</t>
  </si>
  <si>
    <t>debt, depreciation/amortization of assets, and other costs such as long-term leases and capital</t>
  </si>
  <si>
    <t>repayment plans.</t>
  </si>
  <si>
    <t>construction or improvement of fixed assets such as land and buildings. This type of outlay is</t>
  </si>
  <si>
    <t>made by airports to maintain or increase the scope of their operations and is allocated for a</t>
  </si>
  <si>
    <t>specific time period. These expenditures can include everything from repairing a roof to building a</t>
  </si>
  <si>
    <t>new terminal building or runway.</t>
  </si>
  <si>
    <t>the bank) and demand deposits held in banks and similar accounts that can be used in payment</t>
  </si>
  <si>
    <t>of obligations.</t>
  </si>
  <si>
    <t>at an airport and are typically applied per aircraft landing/take-off/movement and are</t>
  </si>
  <si>
    <t>based on an aircraft weight/size formula.</t>
  </si>
  <si>
    <t>at an airport are typically levied on a per passenger basis.</t>
  </si>
  <si>
    <t>Passenger-related charges include: passenger charges including Airport Improvement</t>
  </si>
  <si>
    <t>Fees (AIF) and Passenger Facility Charges (PFC), security charges, transfer/transit</t>
  </si>
  <si>
    <t>charges, and others.</t>
  </si>
  <si>
    <t>exclusive basis and usually at a specified location.</t>
  </si>
  <si>
    <t>future, typically one year or less.</t>
  </si>
  <si>
    <t>accrued liabilities – that are expected to be settled in the near future, typically one year or less.</t>
  </si>
  <si>
    <t>use, action of the elements, inadequacy or obsolescence, normally over a predetermined period</t>
  </si>
  <si>
    <t>of time (depreciation period/book life of the asset).</t>
  </si>
  <si>
    <t>practices of an airport. See ICAO's Airport Economics Manual, Chapter 1 Section C for additional</t>
  </si>
  <si>
    <t>information.</t>
  </si>
  <si>
    <t xml:space="preserve">equipment of all kinds, trucks, furnishings and so on used in the day-to-day operations of a </t>
  </si>
  <si>
    <t>business. Unlike current assets which are converted by successive steps into cash, the value of</t>
  </si>
  <si>
    <t>fixed assets to a company lies in their use in producing goods and services for sale, rather than</t>
  </si>
  <si>
    <t>their sale value. The expected benefits of the asset usually extend beyond a year and they are</t>
  </si>
  <si>
    <t>not intended for immediate sale.</t>
  </si>
  <si>
    <t>a loading bridge. Gates are typically defined to include positions large enough for narrowbody or</t>
  </si>
  <si>
    <t>larger aircraft; smaller positions used for regional jets or turboprops are typically counted</t>
  </si>
  <si>
    <t>separately.</t>
  </si>
  <si>
    <t xml:space="preserve">services such as passenger check-in, loading and unloading of baggage and and freight, aircraft </t>
  </si>
  <si>
    <t xml:space="preserve">servicing (e.g. aircraft cleaning). Excludes fuelling charges. Ground handling infrastructure fees </t>
  </si>
  <si>
    <t>are charged by an airport company for the use of baggage and cargo handling systems and</t>
  </si>
  <si>
    <t>infrastructure or similar.</t>
  </si>
  <si>
    <t xml:space="preserve">taxiways, landing strips, runway protection zones, and clearways. Does not include fees for </t>
  </si>
  <si>
    <t>parking aircraft.</t>
  </si>
  <si>
    <t>check. At international terminals the boundary is also determined by passport and custom control</t>
  </si>
  <si>
    <t>zones. The landside area includes parking lots, public transportation, access roads and train</t>
  </si>
  <si>
    <t>stations where available.</t>
  </si>
  <si>
    <t>preservation, modification or defect rectification of airport infrastructure (excludes contracted</t>
  </si>
  <si>
    <t>services).</t>
  </si>
  <si>
    <t>of time (usually more than one year).</t>
  </si>
  <si>
    <t>items as interest income, grants and subsidies, property or asset sales, currency exchange,</t>
  </si>
  <si>
    <t>and other atypical gains or losses.</t>
  </si>
  <si>
    <t>associated with the aeronautical use of airport. These include various aircraft-related (landing,</t>
  </si>
  <si>
    <t>parking, aerobridge, etc.), and passenger-related (passenger service, security, etc.) charges as</t>
  </si>
  <si>
    <t xml:space="preserve">well as cargo charges and terminal area rentals—revenue earned from aeronautical use of the </t>
  </si>
  <si>
    <t>terminal facilities and ground space for the purpose of moving passengers and their baggage</t>
  </si>
  <si>
    <t>(paid by the airlines to the airport). Aeronautical revenue sources include ground handling user</t>
  </si>
  <si>
    <t>fees (if provided by the airport) and all other miscellaneous charges of aeronautical nature.</t>
  </si>
  <si>
    <t>compensation and benefits, communications and utilities, repairs and and maintenance,</t>
  </si>
  <si>
    <t>marketing, advertising and promotion, supplies and materials, contractual services, insurance,</t>
  </si>
  <si>
    <t>claims, and settlements. Includes administrative costs and allocated overhead costs. Excludes</t>
  </si>
  <si>
    <t>non-operating costs such as debt service and depreciation.</t>
  </si>
  <si>
    <t>non-aeronautical nature.</t>
  </si>
  <si>
    <t xml:space="preserve">associated with the airport and its essential non-aeronautical services. </t>
  </si>
  <si>
    <t>its essential ancillary services, including appropriate amounts for cost of capital and</t>
  </si>
  <si>
    <t>depreciation of assets, as well as the cost of maintenance and operation, and</t>
  </si>
  <si>
    <t>management and administration expenses, are included in the cost basis attributed to</t>
  </si>
  <si>
    <t>air traffic.  These costs are then adjusted to reflect non-aeronautical revenues that</t>
  </si>
  <si>
    <t>accrue to the airport.</t>
  </si>
  <si>
    <t xml:space="preserve">essential ancillary services are allocated between the airport owner/operator and the </t>
  </si>
  <si>
    <t>the facilities that are actually used by the aircraft operators and end the end-users. No</t>
  </si>
  <si>
    <t>adjustment is made to this cost basis to reflect non-aeronautical revenues  accruing to</t>
  </si>
  <si>
    <t>the airport.</t>
  </si>
  <si>
    <t>combination of the single-till and the dual-till approaches. For example, the airport</t>
  </si>
  <si>
    <t>owner/operator may choose to recover landing costs on the basis of the single-till</t>
  </si>
  <si>
    <t>approach while establishing terminal costs on the basis of the dual-till approach.</t>
  </si>
  <si>
    <t>directly by the airport company. These include airport owned car parking, property and real</t>
  </si>
  <si>
    <t>estate income or rent, utility recharges to tenants and all other revenues from activities</t>
  </si>
  <si>
    <t>undertaken by the airport.</t>
  </si>
  <si>
    <t>manager of an operation to conduct commercial activitities in the airport. Revenues from</t>
  </si>
  <si>
    <t>concessions are generated from commercial activities occuring within terminals and on airport</t>
  </si>
  <si>
    <t>land. Typically the concessionaire pays a fixed rental or concession fee plus additional income to</t>
  </si>
  <si>
    <t>the airport once a predetermined profit or turnover level has been reached by the concessionaire.</t>
  </si>
  <si>
    <t>of aircraft.</t>
  </si>
  <si>
    <t>of return on a company’s common stock, preferred stock, and long-term debt, where the weights</t>
  </si>
  <si>
    <r>
      <rPr>
        <b/>
        <sz val="10"/>
        <rFont val="Arial"/>
        <family val="2"/>
      </rPr>
      <t>Air bridge (jet bridge) –</t>
    </r>
    <r>
      <rPr>
        <sz val="10"/>
        <rFont val="Arial"/>
        <family val="2"/>
      </rPr>
      <t xml:space="preserve">  An enclosed, movable connector which extends from an airport terminal</t>
    </r>
  </si>
  <si>
    <r>
      <rPr>
        <b/>
        <sz val="10"/>
        <rFont val="Arial"/>
        <family val="2"/>
      </rPr>
      <t xml:space="preserve">Aircraft movement </t>
    </r>
    <r>
      <rPr>
        <sz val="10"/>
        <rFont val="Arial"/>
        <family val="2"/>
      </rPr>
      <t>– Take-offs and landings at an airport. For airport traffic purposes one arrival</t>
    </r>
  </si>
  <si>
    <r>
      <rPr>
        <b/>
        <sz val="10"/>
        <rFont val="Arial"/>
        <family val="2"/>
      </rPr>
      <t>Airside</t>
    </r>
    <r>
      <rPr>
        <sz val="10"/>
        <rFont val="Arial"/>
        <family val="2"/>
      </rPr>
      <t xml:space="preserve"> – Parts of an airport accessible to aircraft, including runways, taxiways and ramps. Within</t>
    </r>
  </si>
  <si>
    <r>
      <rPr>
        <b/>
        <sz val="10"/>
        <rFont val="Arial"/>
        <family val="2"/>
      </rPr>
      <t>Amortization</t>
    </r>
    <r>
      <rPr>
        <sz val="10"/>
        <rFont val="Arial"/>
        <family val="2"/>
      </rPr>
      <t xml:space="preserve"> – The gradual extinguishment of the cost of an asset by periodic (annual) charges</t>
    </r>
  </si>
  <si>
    <r>
      <t xml:space="preserve">Capital costs – </t>
    </r>
    <r>
      <rPr>
        <sz val="10"/>
        <rFont val="Arial"/>
        <family val="2"/>
      </rPr>
      <t>Total cost of financing the airport's infrastructure, including interest</t>
    </r>
    <r>
      <rPr>
        <b/>
        <sz val="10"/>
        <rFont val="Arial"/>
        <family val="2"/>
      </rPr>
      <t xml:space="preserve"> </t>
    </r>
    <r>
      <rPr>
        <sz val="10"/>
        <rFont val="Arial"/>
        <family val="2"/>
      </rPr>
      <t>on outstanding</t>
    </r>
  </si>
  <si>
    <r>
      <t xml:space="preserve">Capital expenditure (CAPEX) – </t>
    </r>
    <r>
      <rPr>
        <sz val="10"/>
        <rFont val="Arial"/>
        <family val="2"/>
      </rPr>
      <t>Funds used by an airport operator for the acquisition</t>
    </r>
    <r>
      <rPr>
        <b/>
        <sz val="10"/>
        <rFont val="Arial"/>
        <family val="2"/>
      </rPr>
      <t>,</t>
    </r>
  </si>
  <si>
    <r>
      <t xml:space="preserve">Cash – </t>
    </r>
    <r>
      <rPr>
        <sz val="10"/>
        <rFont val="Arial"/>
        <family val="2"/>
      </rPr>
      <t xml:space="preserve">In </t>
    </r>
    <r>
      <rPr>
        <sz val="10"/>
        <color theme="1"/>
        <rFont val="Arial"/>
        <family val="2"/>
      </rPr>
      <t xml:space="preserve">accounting it denotes cash on hand (e.g. petty cash and cash not yet </t>
    </r>
    <r>
      <rPr>
        <sz val="10"/>
        <rFont val="Arial"/>
        <family val="2"/>
      </rPr>
      <t>deposited to</t>
    </r>
  </si>
  <si>
    <r>
      <t xml:space="preserve">Cash equivalents – </t>
    </r>
    <r>
      <rPr>
        <sz val="10"/>
        <color theme="1"/>
        <rFont val="Arial"/>
        <family val="2"/>
      </rPr>
      <t xml:space="preserve">Very liquid short-term investments, usually maturing </t>
    </r>
    <r>
      <rPr>
        <sz val="10"/>
        <rFont val="Arial"/>
        <family val="2"/>
      </rPr>
      <t>in 90 days or less.</t>
    </r>
  </si>
  <si>
    <r>
      <t xml:space="preserve">Aircraft-related charges: </t>
    </r>
    <r>
      <rPr>
        <sz val="10"/>
        <rFont val="Arial"/>
        <family val="2"/>
      </rPr>
      <t>charges that are related directly to the handling an aircraft</t>
    </r>
  </si>
  <si>
    <r>
      <t xml:space="preserve">Passenger-related charges: </t>
    </r>
    <r>
      <rPr>
        <sz val="10"/>
        <rFont val="Arial"/>
        <family val="2"/>
      </rPr>
      <t>charges that are related directly to handling passengers</t>
    </r>
  </si>
  <si>
    <r>
      <t xml:space="preserve">Concession – </t>
    </r>
    <r>
      <rPr>
        <sz val="10"/>
        <rFont val="Arial"/>
        <family val="2"/>
      </rPr>
      <t xml:space="preserve"> The right to operate a certain commercial activity at the airport, commonly</t>
    </r>
    <r>
      <rPr>
        <b/>
        <sz val="10"/>
        <rFont val="Arial"/>
        <family val="2"/>
      </rPr>
      <t xml:space="preserve"> </t>
    </r>
    <r>
      <rPr>
        <sz val="10"/>
        <rFont val="Arial"/>
        <family val="2"/>
      </rPr>
      <t>on an</t>
    </r>
  </si>
  <si>
    <r>
      <t>Current assets –</t>
    </r>
    <r>
      <rPr>
        <sz val="10"/>
        <color theme="1"/>
        <rFont val="Arial"/>
        <family val="2"/>
      </rPr>
      <t xml:space="preserve"> Assets that are expected to be consumed or converted </t>
    </r>
    <r>
      <rPr>
        <sz val="10"/>
        <rFont val="Arial"/>
        <family val="2"/>
      </rPr>
      <t>into cash in the near</t>
    </r>
  </si>
  <si>
    <r>
      <t xml:space="preserve">Current liabilities – </t>
    </r>
    <r>
      <rPr>
        <sz val="10"/>
        <color theme="1"/>
        <rFont val="Arial"/>
        <family val="2"/>
      </rPr>
      <t>Short-term obligations – such as accounts payable, wages</t>
    </r>
    <r>
      <rPr>
        <b/>
        <sz val="10"/>
        <rFont val="Arial"/>
        <family val="2"/>
      </rPr>
      <t xml:space="preserve"> </t>
    </r>
    <r>
      <rPr>
        <sz val="10"/>
        <rFont val="Arial"/>
        <family val="2"/>
      </rPr>
      <t>payable, or</t>
    </r>
  </si>
  <si>
    <r>
      <rPr>
        <b/>
        <sz val="10"/>
        <rFont val="Arial"/>
        <family val="2"/>
      </rPr>
      <t xml:space="preserve">Depreciation of assets </t>
    </r>
    <r>
      <rPr>
        <sz val="10"/>
        <rFont val="Arial"/>
        <family val="2"/>
      </rPr>
      <t>– The decrease in the value of an asset due to wear and tear through</t>
    </r>
  </si>
  <si>
    <r>
      <rPr>
        <b/>
        <sz val="10"/>
        <rFont val="Arial"/>
        <family val="2"/>
      </rPr>
      <t xml:space="preserve">Economic oversight </t>
    </r>
    <r>
      <rPr>
        <sz val="10"/>
        <rFont val="Arial"/>
        <family val="2"/>
      </rPr>
      <t>– The function by which a State supervises operational and commercial</t>
    </r>
  </si>
  <si>
    <r>
      <rPr>
        <b/>
        <sz val="10"/>
        <rFont val="Arial"/>
        <family val="2"/>
      </rPr>
      <t xml:space="preserve">Fixed assets – </t>
    </r>
    <r>
      <rPr>
        <sz val="10"/>
        <color theme="1"/>
        <rFont val="Arial"/>
        <family val="2"/>
      </rPr>
      <t>consist of land, buildings (e.g. runways, terminals, etc.), machinery,</t>
    </r>
    <r>
      <rPr>
        <sz val="10"/>
        <rFont val="Arial"/>
        <family val="2"/>
      </rPr>
      <t xml:space="preserve"> tools and </t>
    </r>
  </si>
  <si>
    <r>
      <rPr>
        <b/>
        <sz val="10"/>
        <rFont val="Arial"/>
        <family val="2"/>
      </rPr>
      <t xml:space="preserve">Gate </t>
    </r>
    <r>
      <rPr>
        <sz val="10"/>
        <color theme="1"/>
        <rFont val="Arial"/>
        <family val="2"/>
      </rPr>
      <t>– Aircraft parking position on the terminal ramp (apron) usually</t>
    </r>
    <r>
      <rPr>
        <sz val="10"/>
        <rFont val="Arial"/>
        <family val="2"/>
      </rPr>
      <t xml:space="preserve"> connected to the terminal by</t>
    </r>
  </si>
  <si>
    <r>
      <t>Ground handling revenues –</t>
    </r>
    <r>
      <rPr>
        <sz val="10"/>
        <rFont val="Arial"/>
        <family val="2"/>
      </rPr>
      <t xml:space="preserve"> Fees charged by an airport for passenger and ground handling</t>
    </r>
  </si>
  <si>
    <r>
      <rPr>
        <b/>
        <sz val="10"/>
        <rFont val="Arial"/>
        <family val="2"/>
      </rPr>
      <t>Landing charges/fees</t>
    </r>
    <r>
      <rPr>
        <sz val="10"/>
        <color theme="1"/>
        <rFont val="Arial"/>
        <family val="2"/>
      </rPr>
      <t xml:space="preserve"> – Fees charged to aircraft owners and operators for the</t>
    </r>
    <r>
      <rPr>
        <sz val="10"/>
        <rFont val="Arial"/>
        <family val="2"/>
      </rPr>
      <t xml:space="preserve"> use of runways,</t>
    </r>
  </si>
  <si>
    <r>
      <rPr>
        <b/>
        <sz val="10"/>
        <rFont val="Arial"/>
        <family val="2"/>
      </rPr>
      <t>Landside</t>
    </r>
    <r>
      <rPr>
        <sz val="10"/>
        <rFont val="Arial"/>
        <family val="2"/>
      </rPr>
      <t xml:space="preserve"> – The part of an airport farthest from the aircraft, the boundary of which is the security</t>
    </r>
  </si>
  <si>
    <r>
      <rPr>
        <b/>
        <sz val="10"/>
        <rFont val="Arial"/>
        <family val="2"/>
      </rPr>
      <t>Maintenance</t>
    </r>
    <r>
      <rPr>
        <sz val="10"/>
        <color theme="1"/>
        <rFont val="Arial"/>
        <family val="2"/>
      </rPr>
      <t xml:space="preserve"> – Refers to any one or combination of overhaul, repair, inspection, </t>
    </r>
    <r>
      <rPr>
        <sz val="10"/>
        <rFont val="Arial"/>
        <family val="2"/>
      </rPr>
      <t>replacement,</t>
    </r>
  </si>
  <si>
    <r>
      <rPr>
        <b/>
        <sz val="10"/>
        <rFont val="Arial"/>
        <family val="2"/>
      </rPr>
      <t>Non-current assets</t>
    </r>
    <r>
      <rPr>
        <sz val="10"/>
        <color theme="1"/>
        <rFont val="Arial"/>
        <family val="2"/>
      </rPr>
      <t xml:space="preserve"> – Assets that are expected to benefit the company over an </t>
    </r>
    <r>
      <rPr>
        <sz val="10"/>
        <rFont val="Arial"/>
        <family val="2"/>
      </rPr>
      <t xml:space="preserve">extended period </t>
    </r>
  </si>
  <si>
    <r>
      <rPr>
        <b/>
        <sz val="10"/>
        <rFont val="Arial"/>
        <family val="2"/>
      </rPr>
      <t xml:space="preserve">Operating aeronautical revenues </t>
    </r>
    <r>
      <rPr>
        <sz val="10"/>
        <rFont val="Arial"/>
        <family val="2"/>
      </rPr>
      <t xml:space="preserve">– Revenue generated from sources that are directly </t>
    </r>
  </si>
  <si>
    <r>
      <rPr>
        <b/>
        <sz val="10"/>
        <rFont val="Arial"/>
        <family val="2"/>
      </rPr>
      <t>Operating expenses</t>
    </r>
    <r>
      <rPr>
        <sz val="10"/>
        <color theme="1"/>
        <rFont val="Arial"/>
        <family val="2"/>
      </rPr>
      <t xml:space="preserve"> – Ordinary airport operating costs, including</t>
    </r>
    <r>
      <rPr>
        <sz val="10"/>
        <rFont val="Arial"/>
        <family val="2"/>
      </rPr>
      <t xml:space="preserve"> the following: personnel</t>
    </r>
  </si>
  <si>
    <r>
      <rPr>
        <b/>
        <sz val="10"/>
        <rFont val="Arial"/>
        <family val="2"/>
      </rPr>
      <t xml:space="preserve">Operating non-aeronautical revenues </t>
    </r>
    <r>
      <rPr>
        <sz val="10"/>
        <color theme="1"/>
        <rFont val="Arial"/>
        <family val="2"/>
      </rPr>
      <t>– Airport operating income</t>
    </r>
    <r>
      <rPr>
        <sz val="10"/>
        <rFont val="Arial"/>
        <family val="2"/>
      </rPr>
      <t xml:space="preserve"> that is not derived from the</t>
    </r>
  </si>
  <si>
    <r>
      <t>Regulatory till –</t>
    </r>
    <r>
      <rPr>
        <sz val="10"/>
        <rFont val="Arial"/>
        <family val="2"/>
      </rPr>
      <t xml:space="preserve"> The accounting approach used to describe how an airport recovers the full cost</t>
    </r>
  </si>
  <si>
    <r>
      <rPr>
        <b/>
        <sz val="10"/>
        <rFont val="Arial"/>
        <family val="2"/>
      </rPr>
      <t>Single till –</t>
    </r>
    <r>
      <rPr>
        <sz val="10"/>
        <rFont val="Arial"/>
        <family val="2"/>
      </rPr>
      <t xml:space="preserve"> Under the single till approach, the full cost associated with an airport and</t>
    </r>
  </si>
  <si>
    <r>
      <rPr>
        <b/>
        <sz val="10"/>
        <rFont val="Arial"/>
        <family val="2"/>
      </rPr>
      <t>Dual till</t>
    </r>
    <r>
      <rPr>
        <sz val="10"/>
        <rFont val="Arial"/>
        <family val="2"/>
      </rPr>
      <t xml:space="preserve"> – Under the dual till approach, the full costs associated with the airport and its</t>
    </r>
  </si>
  <si>
    <r>
      <t xml:space="preserve">airport users. The costs allocated to air traffic include </t>
    </r>
    <r>
      <rPr>
        <b/>
        <sz val="10"/>
        <color theme="1"/>
        <rFont val="Arial"/>
        <family val="2"/>
      </rPr>
      <t>only</t>
    </r>
    <r>
      <rPr>
        <sz val="10"/>
        <color theme="1"/>
        <rFont val="Arial"/>
        <family val="2"/>
      </rPr>
      <t xml:space="preserve"> those costs associated with</t>
    </r>
  </si>
  <si>
    <r>
      <rPr>
        <b/>
        <sz val="10"/>
        <color theme="1"/>
        <rFont val="Arial"/>
        <family val="2"/>
      </rPr>
      <t>Hybrid till</t>
    </r>
    <r>
      <rPr>
        <sz val="10"/>
        <color theme="1"/>
        <rFont val="Arial"/>
        <family val="2"/>
      </rPr>
      <t xml:space="preserve"> – Under the hybrid till approach, the cost basis is established based on a</t>
    </r>
  </si>
  <si>
    <r>
      <t xml:space="preserve">Revenues from airport-owned activities – </t>
    </r>
    <r>
      <rPr>
        <sz val="10"/>
        <rFont val="Arial"/>
        <family val="2"/>
      </rPr>
      <t xml:space="preserve">revenues generated through activities operated </t>
    </r>
  </si>
  <si>
    <r>
      <rPr>
        <b/>
        <sz val="10"/>
        <rFont val="Arial"/>
        <family val="2"/>
      </rPr>
      <t xml:space="preserve">Revenues from concessions – </t>
    </r>
    <r>
      <rPr>
        <sz val="10"/>
        <rFont val="Arial"/>
        <family val="2"/>
      </rPr>
      <t>Payments that the airport authority charges the owner or</t>
    </r>
  </si>
  <si>
    <r>
      <rPr>
        <b/>
        <sz val="10"/>
        <rFont val="Arial"/>
        <family val="2"/>
      </rPr>
      <t>Runway</t>
    </r>
    <r>
      <rPr>
        <sz val="10"/>
        <color theme="1"/>
        <rFont val="Arial"/>
        <family val="2"/>
      </rPr>
      <t xml:space="preserve"> – A defined rectangular area on a land aerodrome prepared for the landing </t>
    </r>
    <r>
      <rPr>
        <sz val="10"/>
        <rFont val="Arial"/>
        <family val="2"/>
      </rPr>
      <t>and take-off</t>
    </r>
  </si>
  <si>
    <r>
      <rPr>
        <b/>
        <sz val="10"/>
        <rFont val="Arial"/>
        <family val="2"/>
      </rPr>
      <t>Total operating revenue</t>
    </r>
    <r>
      <rPr>
        <sz val="10"/>
        <color theme="1"/>
        <rFont val="Arial"/>
        <family val="2"/>
      </rPr>
      <t xml:space="preserve"> – The sum of aeronautical and non-aeronautical</t>
    </r>
    <r>
      <rPr>
        <sz val="10"/>
        <rFont val="Arial"/>
        <family val="2"/>
      </rPr>
      <t xml:space="preserve"> operating revenue.</t>
    </r>
  </si>
  <si>
    <r>
      <rPr>
        <b/>
        <sz val="10"/>
        <rFont val="Arial"/>
        <family val="2"/>
      </rPr>
      <t xml:space="preserve">Weighted-average cost of capital (WACC) </t>
    </r>
    <r>
      <rPr>
        <sz val="10"/>
        <color theme="1"/>
        <rFont val="Arial"/>
        <family val="2"/>
      </rPr>
      <t>– A weighted average of the after-tax required rates</t>
    </r>
  </si>
  <si>
    <r>
      <rPr>
        <b/>
        <sz val="10"/>
        <rFont val="Arial"/>
        <family val="2"/>
      </rPr>
      <t>Impairment</t>
    </r>
    <r>
      <rPr>
        <sz val="10"/>
        <rFont val="Arial"/>
        <family val="2"/>
      </rPr>
      <t xml:space="preserve"> – Permanent reduction of asset's value as a result of an unusual event.</t>
    </r>
  </si>
  <si>
    <t>2020 [YR2020]</t>
  </si>
  <si>
    <t>updated 2021-06-21</t>
  </si>
  <si>
    <t>ZMB</t>
  </si>
  <si>
    <r>
      <t>Nota:</t>
    </r>
    <r>
      <rPr>
        <b/>
        <sz val="10"/>
        <color rgb="FF002060"/>
        <rFont val="Arial"/>
        <family val="2"/>
      </rPr>
      <t xml:space="preserve"> Algunas preguntas de este cuestionario se responden marcando la casilla o seleccionando la opción correcta del menú desplegable. Por favor, responda según sea el caso.</t>
    </r>
  </si>
  <si>
    <t>***Por favor no altere este cuestionario añadiendo columnas, filas y/o eliminando preguntas***</t>
  </si>
  <si>
    <t>Parte 1:</t>
  </si>
  <si>
    <t>Información de contacto</t>
  </si>
  <si>
    <t>Código IATA de 3 letras - Si los datos corresponden a más de un aeropuerto,</t>
  </si>
  <si>
    <t>Parte 2:</t>
  </si>
  <si>
    <t>Información General</t>
  </si>
  <si>
    <t>Parte 3.1:</t>
  </si>
  <si>
    <r>
      <rPr>
        <b/>
        <sz val="12"/>
        <color rgb="FF002060"/>
        <rFont val="Arial"/>
        <family val="2"/>
      </rPr>
      <t>Tamaño de la Infraestructura (</t>
    </r>
    <r>
      <rPr>
        <b/>
        <sz val="12"/>
        <color rgb="FF7030A0"/>
        <rFont val="Arial"/>
        <family val="2"/>
      </rPr>
      <t>Área</t>
    </r>
    <r>
      <rPr>
        <b/>
        <sz val="12"/>
        <color rgb="FF002060"/>
        <rFont val="Arial"/>
        <family val="2"/>
      </rPr>
      <t>)</t>
    </r>
  </si>
  <si>
    <r>
      <rPr>
        <i/>
        <sz val="9"/>
        <color rgb="FF002060"/>
        <rFont val="Arial"/>
        <family val="2"/>
      </rPr>
      <t xml:space="preserve">   de las cuales</t>
    </r>
    <r>
      <rPr>
        <sz val="10"/>
        <color rgb="FF002060"/>
        <rFont val="Arial"/>
        <family val="2"/>
      </rPr>
      <t>: Tiendas libres de impuestos (Duty Free)</t>
    </r>
  </si>
  <si>
    <t>Parte 3.2:</t>
  </si>
  <si>
    <t>Parte 4:</t>
  </si>
  <si>
    <r>
      <t xml:space="preserve">¿Qué tipo de </t>
    </r>
    <r>
      <rPr>
        <b/>
        <sz val="10"/>
        <color rgb="FF002060"/>
        <rFont val="Arial"/>
        <family val="2"/>
      </rPr>
      <t>caja</t>
    </r>
    <r>
      <rPr>
        <sz val="10"/>
        <color rgb="FF002060"/>
        <rFont val="Arial"/>
        <family val="2"/>
      </rPr>
      <t xml:space="preserve"> aplica a su aeropuerto? </t>
    </r>
    <r>
      <rPr>
        <b/>
        <sz val="10"/>
        <color rgb="FF002060"/>
        <rFont val="Arial"/>
        <family val="2"/>
      </rPr>
      <t>Única/Doble/Híbrida</t>
    </r>
    <r>
      <rPr>
        <sz val="10"/>
        <color rgb="FF002060"/>
        <rFont val="Arial"/>
        <family val="2"/>
      </rPr>
      <t>:</t>
    </r>
  </si>
  <si>
    <r>
      <t xml:space="preserve">¿Qué forma de </t>
    </r>
    <r>
      <rPr>
        <b/>
        <sz val="10"/>
        <color rgb="FF002060"/>
        <rFont val="Arial"/>
        <family val="2"/>
      </rPr>
      <t>vigilancia económica</t>
    </r>
    <r>
      <rPr>
        <sz val="10"/>
        <color rgb="FF002060"/>
        <rFont val="Arial"/>
        <family val="2"/>
      </rPr>
      <t xml:space="preserve"> se aplica a su aeropuerto?</t>
    </r>
  </si>
  <si>
    <r>
      <t xml:space="preserve">¿Cual es la </t>
    </r>
    <r>
      <rPr>
        <b/>
        <sz val="10"/>
        <color rgb="FF002060"/>
        <rFont val="Arial"/>
        <family val="2"/>
      </rPr>
      <t>estructura propietaria</t>
    </r>
    <r>
      <rPr>
        <sz val="10"/>
        <color rgb="FF002060"/>
        <rFont val="Arial"/>
        <family val="2"/>
      </rPr>
      <t xml:space="preserve"> del aeropuerto(s) (p.e. propiedad de las acciones)?</t>
    </r>
  </si>
  <si>
    <r>
      <t xml:space="preserve">Si hay una </t>
    </r>
    <r>
      <rPr>
        <b/>
        <sz val="10"/>
        <color rgb="FF002060"/>
        <rFont val="Arial"/>
        <family val="2"/>
      </rPr>
      <t>participación privada</t>
    </r>
    <r>
      <rPr>
        <sz val="10"/>
        <color rgb="FF002060"/>
        <rFont val="Arial"/>
        <family val="2"/>
      </rPr>
      <t xml:space="preserve"> en los aeropuertos, por favor indique el tipo:</t>
    </r>
  </si>
  <si>
    <r>
      <t xml:space="preserve">En su caso, ¿cuál es el </t>
    </r>
    <r>
      <rPr>
        <b/>
        <sz val="10"/>
        <color rgb="FF002060"/>
        <rFont val="Arial"/>
        <family val="2"/>
      </rPr>
      <t>Costo Promedio Ponderado de Capital</t>
    </r>
    <r>
      <rPr>
        <sz val="10"/>
        <color rgb="FF002060"/>
        <rFont val="Arial"/>
        <family val="2"/>
      </rPr>
      <t xml:space="preserve"> (</t>
    </r>
    <r>
      <rPr>
        <b/>
        <sz val="10"/>
        <color rgb="FF002060"/>
        <rFont val="Arial"/>
        <family val="2"/>
      </rPr>
      <t>WACC</t>
    </r>
    <r>
      <rPr>
        <sz val="10"/>
        <color rgb="FF002060"/>
        <rFont val="Arial"/>
        <family val="2"/>
      </rPr>
      <t xml:space="preserve"> en inglés)</t>
    </r>
  </si>
  <si>
    <t>Parte 6:</t>
  </si>
  <si>
    <t xml:space="preserve">Ingresos Aeroportuarios </t>
  </si>
  <si>
    <t>Ingresos Aeroportuarios Totales (Sum 6.1.1, 6.1.2, 6.1.3, 6.1.4)</t>
  </si>
  <si>
    <t>Ingresos Aeronáuticos (Operativos) (sum 6.1.1, 6.1.2, 6.1.3, 6.1.4)</t>
  </si>
  <si>
    <t>Tarifas de pasajero  (AIF y PFC incluidos)</t>
  </si>
  <si>
    <t>Otros ingresos relacionados con pasajeros (ej. PMR)</t>
  </si>
  <si>
    <t>Otros ingresos (ej. relacionados con la infraestructura; CUTE/CUSS*; etc.)</t>
  </si>
  <si>
    <t>Ingresos No-Aeronáuticos (Operativos) (sum 6.3.1 to 6.3.3)</t>
  </si>
  <si>
    <t>Concesiones comerciales (tiendas) (incluye 6.3.1.1.1 Duty-free)</t>
  </si>
  <si>
    <t>de las cuales: Concesiones libres de impuestos (Duty-free)</t>
  </si>
  <si>
    <t>Ingresos No-Operativos (sum 6.4.1, 6.4.2, 6.4.3, 6.4.4)</t>
  </si>
  <si>
    <t>Parte 7:</t>
  </si>
  <si>
    <t>Gastos Operativos, Costes de Capital, Impuestos y Similares</t>
  </si>
  <si>
    <t>Gastos de personal (salarios y beneficios)</t>
  </si>
  <si>
    <t>Materiales, equipamiento, suministros (excluye mantenimiento/servicios contratados)</t>
  </si>
  <si>
    <t>Mantenimiento (excluye servicios contratados)</t>
  </si>
  <si>
    <t>Gastos generales y administrativos (excluye gastos de personal)</t>
  </si>
  <si>
    <t>Costes de Capital (sum 7.2.1, 7.2.2, 7.2.3)</t>
  </si>
  <si>
    <t xml:space="preserve">    de los cuales:</t>
  </si>
  <si>
    <t>Parte 8:</t>
  </si>
  <si>
    <t>Resumen Estado de Resultados</t>
  </si>
  <si>
    <t>Beneficio/Déficit Operativo (EBITDA) 8.1 menos 8.2</t>
  </si>
  <si>
    <t>Beneficios / Pérdidas Netas  8.3 minus 8.4 minus 8.5</t>
  </si>
  <si>
    <t>Parte 9:</t>
  </si>
  <si>
    <t>Activo fijo</t>
  </si>
  <si>
    <t>Otros costes de capital (incluye 7.2.3.1 Deterioro)</t>
  </si>
  <si>
    <r>
      <t>Net Assets</t>
    </r>
    <r>
      <rPr>
        <b/>
        <i/>
        <sz val="11"/>
        <rFont val="Arial"/>
        <family val="2"/>
      </rPr>
      <t xml:space="preserve"> </t>
    </r>
    <r>
      <rPr>
        <b/>
        <i/>
        <sz val="8"/>
        <color rgb="FF7030A0"/>
        <rFont val="Arial"/>
        <family val="2"/>
      </rPr>
      <t>(9.1 - 9.2)</t>
    </r>
  </si>
  <si>
    <r>
      <t xml:space="preserve">Activos Netos  </t>
    </r>
    <r>
      <rPr>
        <b/>
        <sz val="8"/>
        <color rgb="FF7030A0"/>
        <rFont val="Arial"/>
        <family val="2"/>
      </rPr>
      <t>(9.1 - 9.2)</t>
    </r>
  </si>
  <si>
    <t>Parte 10:</t>
  </si>
  <si>
    <t>Deuda Pendiente y Clasificación del Crédito</t>
  </si>
  <si>
    <t>Parte 11:</t>
  </si>
  <si>
    <t>Impuestos Recaudados por el Aeropuerto en Nombre de Agencias Gubernamentales</t>
  </si>
  <si>
    <t>Parte 12:</t>
  </si>
  <si>
    <t>Inversiones de Capital y Inversiones de Reposición (CAPEX &amp; REPEX)</t>
  </si>
  <si>
    <t>(CAPEX incluyendo REPEX)</t>
  </si>
  <si>
    <t>Presupuesto de gastos de capital aprobado</t>
  </si>
  <si>
    <t>CAPEX total (incluyendo REPEX) por año (sum 12.2.1 - 12.2.6)</t>
  </si>
  <si>
    <t>CAPEX total (incluyendo REPEX) por año (sum 12.2.7, 12.2.8)</t>
  </si>
  <si>
    <r>
      <rPr>
        <b/>
        <u/>
        <sz val="10"/>
        <color rgb="FF002060"/>
        <rFont val="Arial"/>
        <family val="2"/>
      </rPr>
      <t>Remarque:</t>
    </r>
    <r>
      <rPr>
        <sz val="10"/>
        <color rgb="FF002060"/>
        <rFont val="Arial"/>
        <family val="2"/>
      </rPr>
      <t xml:space="preserve">  Certains éléments du questionnaire exigent à cocher des cases d'option et à faire des choix des listes déroulantes. </t>
    </r>
  </si>
  <si>
    <t>***Prière de ne pas modifier cette questionnaire en ajoutant ou supprimant des colonnes, des lignes et/ou des éléments***</t>
  </si>
  <si>
    <t xml:space="preserve">Informations de Contact </t>
  </si>
  <si>
    <r>
      <t>Le code AITA (3 lettres) -</t>
    </r>
    <r>
      <rPr>
        <i/>
        <sz val="10"/>
        <color rgb="FF002060"/>
        <rFont val="Arial"/>
        <family val="2"/>
      </rPr>
      <t xml:space="preserve"> Nous vous prions de séparer chaque aéroport par un "/" </t>
    </r>
  </si>
  <si>
    <r>
      <t>L'unité</t>
    </r>
    <r>
      <rPr>
        <sz val="9"/>
        <color rgb="FF002060"/>
        <rFont val="Arial"/>
        <family val="2"/>
      </rPr>
      <t xml:space="preserve"> </t>
    </r>
    <r>
      <rPr>
        <sz val="8"/>
        <color rgb="FF002060"/>
        <rFont val="Arial"/>
        <family val="2"/>
      </rPr>
      <t>WLU:</t>
    </r>
  </si>
  <si>
    <r>
      <rPr>
        <i/>
        <sz val="10"/>
        <color rgb="FF002060"/>
        <rFont val="Arial"/>
        <family val="2"/>
      </rPr>
      <t xml:space="preserve">  dont: </t>
    </r>
    <r>
      <rPr>
        <sz val="10"/>
        <color rgb="FF002060"/>
        <rFont val="Arial"/>
        <family val="2"/>
      </rPr>
      <t>Boutiques hors taxes (Duty Free)</t>
    </r>
  </si>
  <si>
    <r>
      <t>Quelle</t>
    </r>
    <r>
      <rPr>
        <b/>
        <sz val="10"/>
        <color rgb="FF002060"/>
        <rFont val="Arial"/>
        <family val="2"/>
      </rPr>
      <t xml:space="preserve"> caisse</t>
    </r>
    <r>
      <rPr>
        <sz val="10"/>
        <color rgb="FF002060"/>
        <rFont val="Arial"/>
        <family val="2"/>
      </rPr>
      <t xml:space="preserve"> s'applique à votre (vos) aéroport(s): </t>
    </r>
    <r>
      <rPr>
        <b/>
        <sz val="10"/>
        <color rgb="FF002060"/>
        <rFont val="Arial"/>
        <family val="2"/>
      </rPr>
      <t>unique, hybride ou double?</t>
    </r>
  </si>
  <si>
    <r>
      <t xml:space="preserve">Quelle forme de </t>
    </r>
    <r>
      <rPr>
        <b/>
        <sz val="10"/>
        <color rgb="FF002060"/>
        <rFont val="Arial"/>
        <family val="2"/>
      </rPr>
      <t>règlementation économique</t>
    </r>
    <r>
      <rPr>
        <sz val="10"/>
        <color rgb="FF002060"/>
        <rFont val="Arial"/>
        <family val="2"/>
      </rPr>
      <t xml:space="preserve"> s'applique à votre (vos) aéroport(s)?</t>
    </r>
  </si>
  <si>
    <r>
      <t xml:space="preserve">Quelle est la </t>
    </r>
    <r>
      <rPr>
        <b/>
        <sz val="10"/>
        <color rgb="FF002060"/>
        <rFont val="Arial"/>
        <family val="2"/>
      </rPr>
      <t>structure de propriété</t>
    </r>
    <r>
      <rPr>
        <sz val="10"/>
        <color rgb="FF002060"/>
        <rFont val="Arial"/>
        <family val="2"/>
      </rPr>
      <t xml:space="preserve"> de votre (vos) aéroport(s) (ex. actionnariat)?</t>
    </r>
  </si>
  <si>
    <r>
      <t xml:space="preserve">Si il y a une </t>
    </r>
    <r>
      <rPr>
        <b/>
        <sz val="10"/>
        <color rgb="FF002060"/>
        <rFont val="Arial"/>
        <family val="2"/>
      </rPr>
      <t>participation du secteur privé</t>
    </r>
    <r>
      <rPr>
        <sz val="10"/>
        <color rgb="FF002060"/>
        <rFont val="Arial"/>
        <family val="2"/>
      </rPr>
      <t xml:space="preserve"> à votre (vos) aéroport(s), s'il vous plaît indiquer le type:</t>
    </r>
  </si>
  <si>
    <r>
      <t xml:space="preserve">Le cas échéant, quel est </t>
    </r>
    <r>
      <rPr>
        <b/>
        <sz val="10"/>
        <color rgb="FF002060"/>
        <rFont val="Arial"/>
        <family val="2"/>
      </rPr>
      <t>le coût moyen pondéré du capital (CMPC)</t>
    </r>
    <r>
      <rPr>
        <sz val="10"/>
        <color rgb="FF002060"/>
        <rFont val="Arial"/>
        <family val="2"/>
      </rPr>
      <t>,</t>
    </r>
  </si>
  <si>
    <r>
      <t xml:space="preserve">Fournissez-vous un </t>
    </r>
    <r>
      <rPr>
        <b/>
        <sz val="10"/>
        <color rgb="FF002060"/>
        <rFont val="Arial"/>
        <family val="2"/>
      </rPr>
      <t>mécanisme d'incitation au sein</t>
    </r>
    <r>
      <rPr>
        <sz val="10"/>
        <color rgb="FF002060"/>
        <rFont val="Arial"/>
        <family val="2"/>
      </rPr>
      <t xml:space="preserve"> de votre structure de prix</t>
    </r>
  </si>
  <si>
    <r>
      <t xml:space="preserve">Autres redevances liées aux aéronefs </t>
    </r>
    <r>
      <rPr>
        <i/>
        <sz val="9"/>
        <color rgb="FF002060"/>
        <rFont val="Arial"/>
        <family val="2"/>
      </rPr>
      <t>(ex.  déglaçage, etc.)</t>
    </r>
  </si>
  <si>
    <r>
      <t xml:space="preserve">Autres redevances liées aux passagers </t>
    </r>
    <r>
      <rPr>
        <i/>
        <sz val="9"/>
        <color rgb="FF002060"/>
        <rFont val="Arial"/>
        <family val="2"/>
      </rPr>
      <t>(ex. passager à mobilité réduite)</t>
    </r>
  </si>
  <si>
    <r>
      <t xml:space="preserve">Services de Manutention au Sol </t>
    </r>
    <r>
      <rPr>
        <b/>
        <i/>
        <sz val="8"/>
        <color rgb="FF002060"/>
        <rFont val="Arial"/>
        <family val="2"/>
      </rPr>
      <t>(</t>
    </r>
    <r>
      <rPr>
        <b/>
        <sz val="8"/>
        <color rgb="FF002060"/>
        <rFont val="Calibri"/>
        <family val="2"/>
      </rPr>
      <t>∑</t>
    </r>
    <r>
      <rPr>
        <b/>
        <i/>
        <sz val="8"/>
        <color rgb="FF002060"/>
        <rFont val="Arial"/>
        <family val="2"/>
      </rPr>
      <t xml:space="preserve"> 6.2.1, 6.2.2, 6.2.3)</t>
    </r>
  </si>
  <si>
    <r>
      <t xml:space="preserve">Manutention au sol: revenu de concession </t>
    </r>
    <r>
      <rPr>
        <i/>
        <sz val="8"/>
        <color rgb="FF002060"/>
        <rFont val="Arial"/>
        <family val="2"/>
      </rPr>
      <t>(payé par les entreprises de manutention au sol)</t>
    </r>
  </si>
  <si>
    <r>
      <t xml:space="preserve">Frais de manutention au sol </t>
    </r>
    <r>
      <rPr>
        <i/>
        <sz val="8"/>
        <color rgb="FF002060"/>
        <rFont val="Arial"/>
        <family val="2"/>
      </rPr>
      <t>(payés par les compagnies aériennes aux aéroports)</t>
    </r>
  </si>
  <si>
    <r>
      <t xml:space="preserve">Autre revenue de manutention au sol </t>
    </r>
    <r>
      <rPr>
        <i/>
        <sz val="9"/>
        <color rgb="FF002060"/>
        <rFont val="Arial"/>
        <family val="2"/>
      </rPr>
      <t>(</t>
    </r>
    <r>
      <rPr>
        <i/>
        <sz val="8"/>
        <color rgb="FF002060"/>
        <rFont val="Arial"/>
        <family val="2"/>
      </rPr>
      <t>ex. lié à l'infrastructure; système CUTE, etc.)</t>
    </r>
  </si>
  <si>
    <r>
      <t xml:space="preserve">Redevances Non-Aéronautiques - Résultat d'Exploitation </t>
    </r>
    <r>
      <rPr>
        <b/>
        <i/>
        <sz val="8"/>
        <color rgb="FF002060"/>
        <rFont val="Arial"/>
        <family val="2"/>
      </rPr>
      <t>(sum 6.3.1 to 6.3.3)</t>
    </r>
  </si>
  <si>
    <r>
      <t xml:space="preserve">Concessions de détail </t>
    </r>
    <r>
      <rPr>
        <i/>
        <sz val="9"/>
        <color rgb="FF002060"/>
        <rFont val="Arial"/>
        <family val="2"/>
      </rPr>
      <t>(6.3.1.1.1 Duty Free inclus)</t>
    </r>
  </si>
  <si>
    <r>
      <rPr>
        <i/>
        <sz val="8"/>
        <color rgb="FF002060"/>
        <rFont val="Arial"/>
        <family val="2"/>
      </rPr>
      <t xml:space="preserve">   dont:</t>
    </r>
    <r>
      <rPr>
        <i/>
        <sz val="9"/>
        <color rgb="FF002060"/>
        <rFont val="Arial"/>
        <family val="2"/>
      </rPr>
      <t xml:space="preserve"> Concessions hors taxes (Duty Free)</t>
    </r>
  </si>
  <si>
    <r>
      <t xml:space="preserve">Stationnements de voitures gérés par l'aéroport </t>
    </r>
    <r>
      <rPr>
        <i/>
        <sz val="9"/>
        <color rgb="FF002060"/>
        <rFont val="Arial"/>
        <family val="2"/>
      </rPr>
      <t>(excluding 6.3.1.3)</t>
    </r>
  </si>
  <si>
    <r>
      <t xml:space="preserve">Loyers ou revenus immobiliers </t>
    </r>
    <r>
      <rPr>
        <i/>
        <sz val="9"/>
        <color rgb="FF002060"/>
        <rFont val="Arial"/>
        <family val="2"/>
      </rPr>
      <t>(excluding 6.1.1.6)</t>
    </r>
  </si>
  <si>
    <r>
      <t xml:space="preserve">Revenus Hors Exploitation </t>
    </r>
    <r>
      <rPr>
        <b/>
        <i/>
        <sz val="8"/>
        <color rgb="FF002060"/>
        <rFont val="Arial"/>
        <family val="2"/>
      </rPr>
      <t>(</t>
    </r>
    <r>
      <rPr>
        <b/>
        <sz val="8"/>
        <color rgb="FF002060"/>
        <rFont val="Calibri"/>
        <family val="2"/>
      </rPr>
      <t>∑</t>
    </r>
    <r>
      <rPr>
        <b/>
        <i/>
        <sz val="8"/>
        <color rgb="FF002060"/>
        <rFont val="Arial"/>
        <family val="2"/>
      </rPr>
      <t xml:space="preserve"> 6.4.1, 6.4.2, 6.4.3, 6.4.4)</t>
    </r>
  </si>
  <si>
    <r>
      <t xml:space="preserve">CAPEX total (incluant REPEX) par année </t>
    </r>
    <r>
      <rPr>
        <b/>
        <i/>
        <sz val="10"/>
        <color rgb="FF002060"/>
        <rFont val="Arial"/>
        <family val="2"/>
      </rPr>
      <t>(∑ 12.2.1 - 12.2.6)</t>
    </r>
  </si>
  <si>
    <r>
      <t xml:space="preserve">CAPEX (incluant REPEX) total par année </t>
    </r>
    <r>
      <rPr>
        <b/>
        <i/>
        <sz val="10"/>
        <color rgb="FF002060"/>
        <rFont val="Arial"/>
        <family val="2"/>
      </rPr>
      <t>(∑ 12.2.7, 12.2.8)</t>
    </r>
  </si>
  <si>
    <t>Informations Générales</t>
  </si>
  <si>
    <r>
      <t>Infrastructure (</t>
    </r>
    <r>
      <rPr>
        <b/>
        <sz val="12"/>
        <color rgb="FF7030A0"/>
        <rFont val="Arial"/>
        <family val="2"/>
      </rPr>
      <t>Superficie</t>
    </r>
    <r>
      <rPr>
        <b/>
        <sz val="12"/>
        <color rgb="FF002060"/>
        <rFont val="Arial"/>
        <family val="2"/>
      </rPr>
      <t>)</t>
    </r>
  </si>
  <si>
    <r>
      <rPr>
        <b/>
        <sz val="12"/>
        <color rgb="FF002060"/>
        <rFont val="Arial"/>
        <family val="2"/>
      </rPr>
      <t>Infrastructure (</t>
    </r>
    <r>
      <rPr>
        <b/>
        <sz val="12"/>
        <color rgb="FF7030A0"/>
        <rFont val="Arial"/>
        <family val="2"/>
      </rPr>
      <t>Unités</t>
    </r>
    <r>
      <rPr>
        <b/>
        <sz val="12"/>
        <color rgb="FF002060"/>
        <rFont val="Arial"/>
        <family val="2"/>
      </rPr>
      <t>)</t>
    </r>
  </si>
  <si>
    <r>
      <rPr>
        <b/>
        <sz val="12"/>
        <color rgb="FF002060"/>
        <rFont val="Arial"/>
        <family val="2"/>
      </rPr>
      <t>Infraestructura (</t>
    </r>
    <r>
      <rPr>
        <b/>
        <sz val="12"/>
        <color rgb="FF7030A0"/>
        <rFont val="Arial"/>
        <family val="2"/>
      </rPr>
      <t>Unidades</t>
    </r>
    <r>
      <rPr>
        <b/>
        <sz val="12"/>
        <color rgb="FF002060"/>
        <rFont val="Arial"/>
        <family val="2"/>
      </rPr>
      <t>)</t>
    </r>
  </si>
  <si>
    <r>
      <rPr>
        <b/>
        <sz val="12"/>
        <color rgb="FF002060"/>
        <rFont val="Arial"/>
        <family val="2"/>
      </rPr>
      <t>Infrastructure</t>
    </r>
    <r>
      <rPr>
        <b/>
        <sz val="12"/>
        <rFont val="Arial"/>
        <family val="2"/>
      </rPr>
      <t xml:space="preserve"> (</t>
    </r>
    <r>
      <rPr>
        <b/>
        <sz val="12"/>
        <color rgb="FF7030A0"/>
        <rFont val="Arial"/>
        <family val="2"/>
      </rPr>
      <t>Units</t>
    </r>
    <r>
      <rPr>
        <b/>
        <sz val="12"/>
        <color rgb="FF002060"/>
        <rFont val="Arial"/>
        <family val="2"/>
      </rPr>
      <t>)</t>
    </r>
  </si>
  <si>
    <t>Propriété, Structure des Prix et Règlement Economique</t>
  </si>
  <si>
    <t>Emploi et Opérations</t>
  </si>
  <si>
    <t>Dépenses d'Exploitation, Coût d'Immobilisation du Capital et Taxes</t>
  </si>
  <si>
    <t>Total Dépenses d'Exploitation  (∑ 7.1.1 - 7.1.9)</t>
  </si>
  <si>
    <t>Coût d'Immobilisation du Capital (∑ 7.2.1, 7.2.2, 7.2.3)</t>
  </si>
  <si>
    <t>Compte de Résultat</t>
  </si>
  <si>
    <t>Bilan Comptable</t>
  </si>
  <si>
    <t>Partie 9:</t>
  </si>
  <si>
    <t>Partie 8:</t>
  </si>
  <si>
    <t>Partie 7:</t>
  </si>
  <si>
    <t>Partie 6:</t>
  </si>
  <si>
    <t>Partie 5:</t>
  </si>
  <si>
    <t>Partie 4:</t>
  </si>
  <si>
    <t>Partie 3.2:</t>
  </si>
  <si>
    <t>Partie 3.1:</t>
  </si>
  <si>
    <t>Partie 2:</t>
  </si>
  <si>
    <t>Partie 1:</t>
  </si>
  <si>
    <r>
      <t>Actif Net</t>
    </r>
    <r>
      <rPr>
        <b/>
        <i/>
        <sz val="11"/>
        <color rgb="FF7030A0"/>
        <rFont val="Arial"/>
        <family val="2"/>
      </rPr>
      <t xml:space="preserve"> </t>
    </r>
    <r>
      <rPr>
        <b/>
        <i/>
        <sz val="8"/>
        <color rgb="FF7030A0"/>
        <rFont val="Arial"/>
        <family val="2"/>
      </rPr>
      <t>(9.1 - 9.2)</t>
    </r>
  </si>
  <si>
    <r>
      <t xml:space="preserve">Valeur comptable de l'immobilisation </t>
    </r>
    <r>
      <rPr>
        <sz val="8"/>
        <color rgb="FF002060"/>
        <rFont val="Arial"/>
        <family val="2"/>
      </rPr>
      <t>(sum 9.1.2.1.1, 9.1.2.1.2)</t>
    </r>
  </si>
  <si>
    <t>Immobilisation</t>
  </si>
  <si>
    <t>Amortissements cumulés sur immobilisations (nombre négatif)</t>
  </si>
  <si>
    <t>Partie 10:</t>
  </si>
  <si>
    <t>Partie 11:</t>
  </si>
  <si>
    <t>Partie 12:</t>
  </si>
  <si>
    <t>Endettement et Cote de Crédit</t>
  </si>
  <si>
    <t>Impôts Perçus par l'Aéroport pour le Compte d'Agences Gouvernementaux</t>
  </si>
  <si>
    <t>Dépenses d'Investissement en Capital et Replacement (CAPEX &amp; REPEX)</t>
  </si>
  <si>
    <t>请据实提供数据（勿缩略）；</t>
  </si>
  <si>
    <t>如实际数据为0，请在表格中相应位置填写“0”；</t>
  </si>
  <si>
    <t>注意： 有个别项目须从各选项中选一个最适用的，请留意表格第3.1项(表格右边按单位选择), 第5项(请在适用的小方格打钩), 第2,4和10项(请在选项中选一个最适用的)</t>
  </si>
  <si>
    <t>***请不要改动此调查表的格式***</t>
  </si>
  <si>
    <t xml:space="preserve">Пожалуйста, не оставляйте ячейку пустой. Если фактическое значение или приблизительное значение недоступны, </t>
  </si>
  <si>
    <t xml:space="preserve">Примечание: некоторые пункты анкеты требуют от респондентов использовать флажки и выбирать значения из выпадающих списков. </t>
  </si>
  <si>
    <t>***Пожалуйста, не изменяйте эту форму анкеты путем добавления столбцов, строк и/или удаления отдельных элементов.***</t>
  </si>
  <si>
    <r>
      <t xml:space="preserve">из которых: </t>
    </r>
    <r>
      <rPr>
        <sz val="10"/>
        <color rgb="FF002060"/>
        <rFont val="Arial"/>
        <family val="2"/>
      </rPr>
      <t>магазины беспошлинной торговли</t>
    </r>
  </si>
  <si>
    <r>
      <t xml:space="preserve">Какой </t>
    </r>
    <r>
      <rPr>
        <b/>
        <sz val="10"/>
        <color rgb="FF002060"/>
        <rFont val="Arial"/>
        <family val="2"/>
      </rPr>
      <t>принцип</t>
    </r>
    <r>
      <rPr>
        <sz val="10"/>
        <color rgb="FF002060"/>
        <rFont val="Arial"/>
        <family val="2"/>
      </rPr>
      <t xml:space="preserve"> применим </t>
    </r>
    <r>
      <rPr>
        <b/>
        <sz val="10"/>
        <color rgb="FF002060"/>
        <rFont val="Arial"/>
        <family val="2"/>
      </rPr>
      <t>в расчете стоимости ставок на авиационные услуги</t>
    </r>
    <r>
      <rPr>
        <sz val="10"/>
        <color rgb="FF002060"/>
        <rFont val="Arial"/>
        <family val="2"/>
      </rPr>
      <t xml:space="preserve"> вашего аэропорта?</t>
    </r>
  </si>
  <si>
    <r>
      <t xml:space="preserve">Какая </t>
    </r>
    <r>
      <rPr>
        <b/>
        <sz val="10"/>
        <color rgb="FF002060"/>
        <rFont val="Arial"/>
        <family val="2"/>
      </rPr>
      <t>форма экономического надзора</t>
    </r>
    <r>
      <rPr>
        <sz val="10"/>
        <color rgb="FF002060"/>
        <rFont val="Arial"/>
        <family val="2"/>
      </rPr>
      <t xml:space="preserve"> применима к вашему аэропорту?</t>
    </r>
  </si>
  <si>
    <r>
      <t xml:space="preserve">Какова </t>
    </r>
    <r>
      <rPr>
        <b/>
        <sz val="10"/>
        <color rgb="FF002060"/>
        <rFont val="Arial"/>
        <family val="2"/>
      </rPr>
      <t>структура собственности</t>
    </r>
    <r>
      <rPr>
        <sz val="10"/>
        <color rgb="FF002060"/>
        <rFont val="Arial"/>
        <family val="2"/>
      </rPr>
      <t xml:space="preserve"> вашего аэропорта (т.е. долевой собственности)?</t>
    </r>
  </si>
  <si>
    <r>
      <t xml:space="preserve">Если есть </t>
    </r>
    <r>
      <rPr>
        <b/>
        <sz val="10"/>
        <color rgb="FF002060"/>
        <rFont val="Arial"/>
        <family val="2"/>
      </rPr>
      <t>участие частного сектора</t>
    </r>
    <r>
      <rPr>
        <sz val="10"/>
        <color rgb="FF002060"/>
        <rFont val="Arial"/>
        <family val="2"/>
      </rPr>
      <t xml:space="preserve"> в вашем аэропорте, пожалуйста, укажите тип:</t>
    </r>
  </si>
  <si>
    <r>
      <t xml:space="preserve">Если это применимо, какова реальная доналоговая </t>
    </r>
    <r>
      <rPr>
        <b/>
        <sz val="10"/>
        <color rgb="FF002060"/>
        <rFont val="Arial"/>
        <family val="2"/>
      </rPr>
      <t>средневзвешенная стоимость капитала</t>
    </r>
    <r>
      <rPr>
        <sz val="10"/>
        <color rgb="FF002060"/>
        <rFont val="Arial"/>
        <family val="2"/>
      </rPr>
      <t xml:space="preserve"> (WACC)</t>
    </r>
  </si>
  <si>
    <r>
      <t xml:space="preserve">Авиацонные доходы </t>
    </r>
    <r>
      <rPr>
        <b/>
        <i/>
        <sz val="8"/>
        <color rgb="FF002060"/>
        <rFont val="Arial"/>
        <family val="2"/>
      </rPr>
      <t>(сумма 6.1.1, 6.1.2, 6.1.3, 6.1.4, 6.1.5)</t>
    </r>
  </si>
  <si>
    <r>
      <t>Доходы от взимания сборов за наземное обслуживание</t>
    </r>
    <r>
      <rPr>
        <b/>
        <i/>
        <sz val="8"/>
        <color rgb="FF002060"/>
        <rFont val="Arial"/>
        <family val="2"/>
      </rPr>
      <t>(sum 6.2.1, 6.2.2, 6.2.3)</t>
    </r>
  </si>
  <si>
    <r>
      <t xml:space="preserve">Неавиационные (коммерческие) доходы </t>
    </r>
    <r>
      <rPr>
        <b/>
        <i/>
        <sz val="8"/>
        <color rgb="FF002060"/>
        <rFont val="Arial"/>
        <family val="2"/>
      </rPr>
      <t>(сумма 6.3.1 to 6.3.3)</t>
    </r>
  </si>
  <si>
    <r>
      <rPr>
        <i/>
        <sz val="8"/>
        <color rgb="FF002060"/>
        <rFont val="Arial"/>
        <family val="2"/>
      </rPr>
      <t>из которой:</t>
    </r>
    <r>
      <rPr>
        <i/>
        <sz val="9"/>
        <color rgb="FF002060"/>
        <rFont val="Arial"/>
        <family val="2"/>
      </rPr>
      <t xml:space="preserve"> Магазины безпошлинной торговли (Duty free)</t>
    </r>
  </si>
  <si>
    <r>
      <t xml:space="preserve">Автомобильная парковка под управлением компании-оператора аэропорта </t>
    </r>
    <r>
      <rPr>
        <i/>
        <sz val="9"/>
        <color rgb="FF002060"/>
        <rFont val="Arial"/>
        <family val="2"/>
      </rPr>
      <t>(кроме 6.3.1.3)</t>
    </r>
  </si>
  <si>
    <r>
      <t xml:space="preserve">Доход от недвижимости и аренды </t>
    </r>
    <r>
      <rPr>
        <i/>
        <sz val="9"/>
        <color rgb="FF002060"/>
        <rFont val="Arial"/>
        <family val="2"/>
      </rPr>
      <t>(кроме 6.1.4)</t>
    </r>
  </si>
  <si>
    <r>
      <t xml:space="preserve">Неоперационные доходы </t>
    </r>
    <r>
      <rPr>
        <b/>
        <i/>
        <sz val="8"/>
        <color rgb="FF002060"/>
        <rFont val="Arial"/>
        <family val="2"/>
      </rPr>
      <t>(сумма 6.4.1, 6.4.2, 6.4.3, 6.4.4)</t>
    </r>
  </si>
  <si>
    <r>
      <t xml:space="preserve">Капитальные вложения, включая REPEX </t>
    </r>
    <r>
      <rPr>
        <b/>
        <i/>
        <sz val="10"/>
        <color rgb="FF002060"/>
        <rFont val="Arial"/>
        <family val="2"/>
      </rPr>
      <t>(сумма 12.2.7, 12.2.8)</t>
    </r>
  </si>
  <si>
    <t>其他资本成本（包含7.2.3.1 减值）</t>
  </si>
  <si>
    <t xml:space="preserve">       其中:  减值</t>
  </si>
  <si>
    <r>
      <t xml:space="preserve">固定资产面值 </t>
    </r>
    <r>
      <rPr>
        <sz val="8"/>
        <color rgb="FF002060"/>
        <rFont val="Arial"/>
        <family val="2"/>
      </rPr>
      <t>(9.1.2.1.1, 9.1.2.1.2之和)</t>
    </r>
  </si>
  <si>
    <t xml:space="preserve">固定资产原值 </t>
  </si>
  <si>
    <t>累计折旧 (为负值)</t>
  </si>
  <si>
    <r>
      <t>年度资本性总支出包括重置成本</t>
    </r>
    <r>
      <rPr>
        <b/>
        <i/>
        <sz val="10"/>
        <color rgb="FF002060"/>
        <rFont val="宋体"/>
      </rPr>
      <t xml:space="preserve">(第12.2.7, 12.2.8之和) </t>
    </r>
  </si>
  <si>
    <r>
      <t>年度资本性总支出包括重置成本</t>
    </r>
    <r>
      <rPr>
        <b/>
        <i/>
        <sz val="10"/>
        <color rgb="FF002060"/>
        <rFont val="宋体"/>
      </rPr>
      <t xml:space="preserve">(第12.2.1 - 12.2.6之和) </t>
    </r>
  </si>
  <si>
    <t>Прочие капитальные затраты (включая 7.2.3.1 Повреждение активов)</t>
  </si>
  <si>
    <t xml:space="preserve">       из которых:  Повреждение активов</t>
  </si>
  <si>
    <t>Изначальная балансовая стоимость основных средств (сумма 9.1.2.1.1, 9.1.2.1.2)</t>
  </si>
  <si>
    <t>Основные средства</t>
  </si>
  <si>
    <t>Накопленная амортизация основных средств (отрицательное число)</t>
  </si>
  <si>
    <t xml:space="preserve">Las preguntas con estas caracteristicas incluyen un menu desplegable de unidades de medidas correspondientes, ubicados en la parte derecha en la seccion </t>
  </si>
  <si>
    <t>3.1., casillas de verificación en la Sección 5 y listas desplegables con opciones predefinidas en las Secciones 2, 4 y 10.</t>
  </si>
  <si>
    <t>Año financiero (por favor, seleccione):</t>
  </si>
  <si>
    <t>Tráfico total del año financiero</t>
  </si>
  <si>
    <t xml:space="preserve">          de los cuales:  Deterioro</t>
  </si>
  <si>
    <t>Balance</t>
  </si>
  <si>
    <t>Valor en libros del activo fijo (sum 9.1.2.1.1, 9.1.2.1.2)</t>
  </si>
  <si>
    <t>Menos Amortización Acumulada  (negativo)</t>
  </si>
  <si>
    <r>
      <t xml:space="preserve">Примечание: данная секция опросника оперирует двумя понятиями, связанными с капитальными вложениями: </t>
    </r>
    <r>
      <rPr>
        <b/>
        <sz val="11"/>
        <color rgb="FF002060"/>
        <rFont val="Arial"/>
        <family val="2"/>
      </rPr>
      <t>CAPEX (capital expenditure)</t>
    </r>
    <r>
      <rPr>
        <sz val="11"/>
        <color rgb="FF002060"/>
        <rFont val="Arial"/>
        <family val="2"/>
      </rPr>
      <t xml:space="preserve"> и </t>
    </r>
    <r>
      <rPr>
        <b/>
        <sz val="11"/>
        <color rgb="FF002060"/>
        <rFont val="Arial"/>
        <family val="2"/>
      </rPr>
      <t>REPEX (replacement expenditure)</t>
    </r>
    <r>
      <rPr>
        <sz val="11"/>
        <color rgb="FF002060"/>
        <rFont val="Arial"/>
        <family val="2"/>
      </rPr>
      <t xml:space="preserve">. Таким образом, общие капитальные вложения - CAPEX - включают в себя и ту часть вложений, которые связаны с поддержанием и заменой существующих, но устаревших, либо поврежденных активов. </t>
    </r>
  </si>
  <si>
    <t>*</t>
  </si>
  <si>
    <r>
      <t xml:space="preserve">Note: This section of the questionnaire deals with two concepts related to capital expenditures: </t>
    </r>
    <r>
      <rPr>
        <b/>
        <sz val="11"/>
        <color rgb="FF002060"/>
        <rFont val="Arial"/>
        <family val="2"/>
      </rPr>
      <t>CAPEX (capital expenditure)</t>
    </r>
    <r>
      <rPr>
        <sz val="11"/>
        <color rgb="FF002060"/>
        <rFont val="Arial"/>
        <family val="2"/>
      </rPr>
      <t xml:space="preserve"> and </t>
    </r>
    <r>
      <rPr>
        <b/>
        <sz val="11"/>
        <color rgb="FF002060"/>
        <rFont val="Arial"/>
        <family val="2"/>
      </rPr>
      <t>REPEX (replacement expenditure)</t>
    </r>
    <r>
      <rPr>
        <sz val="11"/>
        <color rgb="FF002060"/>
        <rFont val="Arial"/>
        <family val="2"/>
      </rPr>
      <t>. Thus, the total capital investment - CAPEX - also includes the investment that is associated with the maintenance and replacement of existing, but obsolete, or damaged assets.</t>
    </r>
  </si>
  <si>
    <r>
      <t>Remarque : Cette section du questionnaire traite de deux concepts liés aux dépenses en capital :</t>
    </r>
    <r>
      <rPr>
        <b/>
        <sz val="11"/>
        <color rgb="FF002060"/>
        <rFont val="Arial"/>
        <family val="2"/>
      </rPr>
      <t xml:space="preserve"> CAPEX (dépenses en capital)</t>
    </r>
    <r>
      <rPr>
        <sz val="11"/>
        <color rgb="FF002060"/>
        <rFont val="Arial"/>
        <family val="2"/>
      </rPr>
      <t xml:space="preserve"> et </t>
    </r>
    <r>
      <rPr>
        <b/>
        <sz val="11"/>
        <color rgb="FF002060"/>
        <rFont val="Arial"/>
        <family val="2"/>
      </rPr>
      <t>REPEX (dépenses de remplacement)</t>
    </r>
    <r>
      <rPr>
        <sz val="11"/>
        <color rgb="FF002060"/>
        <rFont val="Arial"/>
        <family val="2"/>
      </rPr>
      <t>. Ainsi, l'investissement total en capital - CAPEX - comprend également l'investissement associé à l'entretien et au remplacement d'actifs existants, mais obsolètes ou endommagés.</t>
    </r>
  </si>
  <si>
    <r>
      <t xml:space="preserve">Nota: Esta sección del cuestionario trata dos conceptos relacionados con los gastos de capital: </t>
    </r>
    <r>
      <rPr>
        <b/>
        <sz val="11"/>
        <color rgb="FF002060"/>
        <rFont val="Arial"/>
        <family val="2"/>
      </rPr>
      <t>CAPEX (gastos de capital)</t>
    </r>
    <r>
      <rPr>
        <sz val="11"/>
        <color rgb="FF002060"/>
        <rFont val="Arial"/>
        <family val="2"/>
      </rPr>
      <t xml:space="preserve"> y </t>
    </r>
    <r>
      <rPr>
        <b/>
        <sz val="11"/>
        <color rgb="FF002060"/>
        <rFont val="Arial"/>
        <family val="2"/>
      </rPr>
      <t>REPEX (Inversiones de Reposición)</t>
    </r>
    <r>
      <rPr>
        <sz val="11"/>
        <color rgb="FF002060"/>
        <rFont val="Arial"/>
        <family val="2"/>
      </rPr>
      <t>. Por lo tanto, la inversión de capital total - CAPEX - también incluye la inversión que está asociada con el mantenimiento y reemplazo de activos existentes, pero obsoletos o dañados.</t>
    </r>
  </si>
  <si>
    <r>
      <t>注：问卷的这一部分涉及与资本支出相关的两个概念：</t>
    </r>
    <r>
      <rPr>
        <b/>
        <sz val="11"/>
        <color rgb="FF002060"/>
        <rFont val="Arial"/>
        <family val="2"/>
      </rPr>
      <t>CAPEX（资本性支出）</t>
    </r>
    <r>
      <rPr>
        <sz val="11"/>
        <color rgb="FF002060"/>
        <rFont val="Arial"/>
        <family val="2"/>
      </rPr>
      <t xml:space="preserve">和 </t>
    </r>
    <r>
      <rPr>
        <b/>
        <sz val="11"/>
        <color rgb="FF002060"/>
        <rFont val="Arial"/>
        <family val="2"/>
      </rPr>
      <t>REPEX（重置成本）</t>
    </r>
    <r>
      <rPr>
        <sz val="11"/>
        <color rgb="FF002060"/>
        <rFont val="Arial"/>
        <family val="2"/>
      </rPr>
      <t>。
因此，总资本投资 - CAPEX - 应包括与维护和更换现有但过时或损坏的资产相关的投资。</t>
    </r>
  </si>
  <si>
    <t>Пожалуйста, укажите финансовую поддержку со стороны государства, связанную с COVID-19, и заполните часть 13.3, соответственно.</t>
  </si>
  <si>
    <t>aeronautical use of the airport. Includes revenues derived from concessions for food and beverage,</t>
  </si>
  <si>
    <t>as well as revenues from activities undertaken by airport, such as property and real estate rent of</t>
  </si>
  <si>
    <t>retail, and advertising, rental cars, public and employee parking, hotel and ground transportation,</t>
  </si>
  <si>
    <r>
      <rPr>
        <b/>
        <sz val="10"/>
        <rFont val="Arial"/>
        <family val="2"/>
      </rPr>
      <t xml:space="preserve">Non-operating income </t>
    </r>
    <r>
      <rPr>
        <sz val="10"/>
        <color theme="1"/>
        <rFont val="Arial"/>
        <family val="2"/>
      </rPr>
      <t>– Gains (or losses) from sources not related to the</t>
    </r>
    <r>
      <rPr>
        <sz val="10"/>
        <rFont val="Arial"/>
        <family val="2"/>
      </rPr>
      <t xml:space="preserve"> core business</t>
    </r>
  </si>
  <si>
    <t>of the airport (aeronautical and non-aeronautical). Non-operating revenues include such</t>
  </si>
  <si>
    <r>
      <t>Autres dépenses en immobilisations (7.2.3.1 Dévalorisation</t>
    </r>
    <r>
      <rPr>
        <i/>
        <sz val="10"/>
        <color rgb="FF002060"/>
        <rFont val="Arial"/>
        <family val="2"/>
      </rPr>
      <t xml:space="preserve"> inclus</t>
    </r>
    <r>
      <rPr>
        <sz val="10"/>
        <color rgb="FF002060"/>
        <rFont val="Arial"/>
        <family val="2"/>
      </rPr>
      <t>)</t>
    </r>
  </si>
  <si>
    <t xml:space="preserve">       dont: Dévalorisation</t>
  </si>
  <si>
    <r>
      <t xml:space="preserve">Property and real estate income or rent </t>
    </r>
    <r>
      <rPr>
        <i/>
        <sz val="9"/>
        <color rgb="FF002060"/>
        <rFont val="Arial"/>
        <family val="2"/>
      </rPr>
      <t>(excluding 6.1.4)</t>
    </r>
  </si>
  <si>
    <t>2028*</t>
  </si>
  <si>
    <t>Q2 2021 - Q1 2022</t>
  </si>
  <si>
    <t>Q3 2021 - Q2 2022</t>
  </si>
  <si>
    <t>2021 (Año fiscal)</t>
  </si>
  <si>
    <t>2020 (Año fiscal anterior)</t>
  </si>
  <si>
    <t>2021年第二季度 - 2022年一季度</t>
  </si>
  <si>
    <t>2021年第三季度 - 2022年第二季度</t>
  </si>
  <si>
    <t>2 квартал 2021 - 1 квартал 2022</t>
  </si>
  <si>
    <t>3 квартал 2021 - 2 квартал 2022</t>
  </si>
  <si>
    <t>Latin America-Caribbean</t>
  </si>
  <si>
    <t>China (People's Republic of China)</t>
  </si>
  <si>
    <t>Bosnia &amp; Herzegovina</t>
  </si>
  <si>
    <t>Hong Kong, China</t>
  </si>
  <si>
    <t>Hong Kong</t>
  </si>
  <si>
    <t>Moldova (Rep of)</t>
  </si>
  <si>
    <t>Korea (Rep of Korea)</t>
  </si>
  <si>
    <t>Saudi Arabia (Kingdom of Saudi Arabia)</t>
  </si>
  <si>
    <t>Netherlands Antilles</t>
  </si>
  <si>
    <t>Bahrain (Kingdom of Bahrain)</t>
  </si>
  <si>
    <t>Trinidad &amp; Tobago</t>
  </si>
  <si>
    <t>Cambodia (Kingdom of Cambodia)</t>
  </si>
  <si>
    <t>Iran (Islamic Republic of Iran)</t>
  </si>
  <si>
    <t>YIA</t>
  </si>
  <si>
    <t>YYB</t>
  </si>
  <si>
    <t>North Bay ON</t>
  </si>
  <si>
    <t>ZBF</t>
  </si>
  <si>
    <t>Bathurst NB</t>
  </si>
  <si>
    <t>SFD</t>
  </si>
  <si>
    <t>BDC</t>
  </si>
  <si>
    <t>Passengers 2021</t>
  </si>
  <si>
    <t>Passengers 2020</t>
  </si>
  <si>
    <t>Cargo 2020</t>
  </si>
  <si>
    <t>Movements 2020</t>
  </si>
  <si>
    <t>WLU 2020</t>
  </si>
  <si>
    <t>Total CAPEX by year (2020)</t>
  </si>
  <si>
    <t>Cargo 2021</t>
  </si>
  <si>
    <t>Movements 2021</t>
  </si>
  <si>
    <t>WLU 2021</t>
  </si>
  <si>
    <t>6 (2020)</t>
  </si>
  <si>
    <t>7 (2020)</t>
  </si>
  <si>
    <t>8 (2020)</t>
  </si>
  <si>
    <t>9 (2020)</t>
  </si>
  <si>
    <t>10 (2020)</t>
  </si>
  <si>
    <t>11 (2020)</t>
  </si>
  <si>
    <t>12 (2020)</t>
  </si>
  <si>
    <t>Airport Name</t>
  </si>
  <si>
    <t>Aéroport Touat Cheikh Sidi Mohamed Belkebir</t>
  </si>
  <si>
    <t>Aéroport d'Alger Houari Boumédiène</t>
  </si>
  <si>
    <t>Aéroport d' Annaba Rabah Bitat</t>
  </si>
  <si>
    <t>Mostépha Ben Boulaid Airport</t>
  </si>
  <si>
    <t>Aéroport de Bechar Boudghene Benali Lotfi</t>
  </si>
  <si>
    <t>Aéroport de Béjaïa Soummam Abane Ramdane</t>
  </si>
  <si>
    <t>Aéroport de Bordj Baji Mokhtar</t>
  </si>
  <si>
    <t>Aéroport de Chlef El Mouafika Aboubaker Belkaid</t>
  </si>
  <si>
    <t>Aéroport de Constantine Mohamed Boudiaf</t>
  </si>
  <si>
    <t>Airport El Bayadh</t>
  </si>
  <si>
    <t>Aéroport de Noumerate-Moufdi Zakaria</t>
  </si>
  <si>
    <t>Aéroport de Oued Iraka-Krim Belkacem</t>
  </si>
  <si>
    <t>Jijel Ferhat Abbas Airport</t>
  </si>
  <si>
    <t>Aéroport de Mascara "Ghriss"</t>
  </si>
  <si>
    <t>Aéroport de Mechria "Cheikh Bouamama"</t>
  </si>
  <si>
    <t>Aéroport International d'Oran Es-Sénia</t>
  </si>
  <si>
    <t>Biskra Ouakda Airport</t>
  </si>
  <si>
    <t>Ain Arnat Airport</t>
  </si>
  <si>
    <t>Aéroport de Tamanrasset Aguenar Hadj Bey Akhamokh</t>
  </si>
  <si>
    <t>Aéroport de Tébessa Cheik Larbi Tebessi</t>
  </si>
  <si>
    <t>Aéroport d'Abdelhafid Boussouf</t>
  </si>
  <si>
    <t>Aéroport de Timimoun "Gourara"</t>
  </si>
  <si>
    <t>Aéroport de Tindouf</t>
  </si>
  <si>
    <t>Aéroport de Tlemcen "Messali El Hadj"</t>
  </si>
  <si>
    <t>Cabinda Airport</t>
  </si>
  <si>
    <t>Catumbela Airport</t>
  </si>
  <si>
    <t>Aeroporto Internacional 4 de Fevereiro</t>
  </si>
  <si>
    <t>Lubango Mukanka Airport</t>
  </si>
  <si>
    <t>Aeroporto 11 de Novembro</t>
  </si>
  <si>
    <t>Aéroport International de Cotonou</t>
  </si>
  <si>
    <t>Francistown Airport</t>
  </si>
  <si>
    <t>Sir Seretse Khama International Airport</t>
  </si>
  <si>
    <t>Ghanzi Airport</t>
  </si>
  <si>
    <t>Kasane Airport</t>
  </si>
  <si>
    <t>Maun Airport</t>
  </si>
  <si>
    <t>Selebi Phikwe Airport</t>
  </si>
  <si>
    <t>Aéroport International de Bobo Dioulasso</t>
  </si>
  <si>
    <t>Aéroport de Ouagadougou</t>
  </si>
  <si>
    <t>Aéroport International de Bujumbura</t>
  </si>
  <si>
    <t>Rabil International Airport - Aristides Pereira</t>
  </si>
  <si>
    <t>Sal Amilcar Cabral International Airport</t>
  </si>
  <si>
    <t>Maio Nacional Aerodrome</t>
  </si>
  <si>
    <t>Praia International Airport - Nelson Mandela</t>
  </si>
  <si>
    <t>São Felipe Nacional Aerodrome</t>
  </si>
  <si>
    <t>Preguica Nacional Aerodrome</t>
  </si>
  <si>
    <t>São Pedro International Airport - Césaria Évora</t>
  </si>
  <si>
    <t>Aéroport de Bamenda</t>
  </si>
  <si>
    <t>Aéroport International de Douala</t>
  </si>
  <si>
    <t>Aéroport International de Garoua</t>
  </si>
  <si>
    <t>Aéroport de Maroua-Salak</t>
  </si>
  <si>
    <t>Aéroport de Ngaoundéré</t>
  </si>
  <si>
    <t>Yaounde Nsimalen International Airport</t>
  </si>
  <si>
    <t>Aéroport de Bangui M'Poko</t>
  </si>
  <si>
    <t>Aéroport international de Brazzaville Maya-Maya</t>
  </si>
  <si>
    <t>Oyo Ollombo International Airport</t>
  </si>
  <si>
    <t>Aéroport de Pointe Noire</t>
  </si>
  <si>
    <t>Aéroport de Kinshasa/Ndjili</t>
  </si>
  <si>
    <t>Aéroport Felix Houphouet Boigny</t>
  </si>
  <si>
    <t>Abu Simbel Airport</t>
  </si>
  <si>
    <t>Alexandria International Airport</t>
  </si>
  <si>
    <t>Assiut International Airport</t>
  </si>
  <si>
    <t>Aswan Airport</t>
  </si>
  <si>
    <t>Borg El Arab Airport</t>
  </si>
  <si>
    <t>Cairo International Airport</t>
  </si>
  <si>
    <t>El Alamein International Airport</t>
  </si>
  <si>
    <t>Hurghada International Airport</t>
  </si>
  <si>
    <t>El Kharga Airport</t>
  </si>
  <si>
    <t>Luxor International Airport</t>
  </si>
  <si>
    <t>Marsa Alam International Airport</t>
  </si>
  <si>
    <t>Mersa Matruh Airport</t>
  </si>
  <si>
    <t>Port Said Airport</t>
  </si>
  <si>
    <t>Sharm El Sheikh International Airport</t>
  </si>
  <si>
    <t>Sohag International Airport</t>
  </si>
  <si>
    <t>St. Catherine International Airport</t>
  </si>
  <si>
    <t>Taba International Airport</t>
  </si>
  <si>
    <t>Asmara International Airport</t>
  </si>
  <si>
    <t>Addis Ababa Bole International Airport</t>
  </si>
  <si>
    <t>Aéroport International Léon-Mba</t>
  </si>
  <si>
    <t>Banjul International Airport</t>
  </si>
  <si>
    <t>Kotoka International Airport</t>
  </si>
  <si>
    <t>Aéroport de Conakry G'Bessia</t>
  </si>
  <si>
    <t>Osvaldo Vieira International Airport</t>
  </si>
  <si>
    <t>Eldoret Airport</t>
  </si>
  <si>
    <t>Moi International Airport</t>
  </si>
  <si>
    <t>Jomo Kenyatta International Airport</t>
  </si>
  <si>
    <t>Wilson Airport</t>
  </si>
  <si>
    <t>Antananarivo Airport - Ivato</t>
  </si>
  <si>
    <t>Mahajanga Airport</t>
  </si>
  <si>
    <t>Nosy Be Airport</t>
  </si>
  <si>
    <t>Toamasina Airport</t>
  </si>
  <si>
    <t>Lilongwe International Airport</t>
  </si>
  <si>
    <t>Aéroport International de Bamako-Sénou</t>
  </si>
  <si>
    <t>Aéroport de Nouakchott</t>
  </si>
  <si>
    <t>SSR International Airport</t>
  </si>
  <si>
    <t>Plaine Corail Airport</t>
  </si>
  <si>
    <t>Dzaoudzi Pamandzi International Airport</t>
  </si>
  <si>
    <t>Aéroport Agadir Al Massira</t>
  </si>
  <si>
    <t>Aéroport Al Hoceima/Al Charfi Al Idrissi</t>
  </si>
  <si>
    <t>Ben Slimane Airport</t>
  </si>
  <si>
    <t>Beni Mellal Airport</t>
  </si>
  <si>
    <t>Bouarfa Airport</t>
  </si>
  <si>
    <t>Aéroport Mohammed V</t>
  </si>
  <si>
    <t>Aéroport Dakhla</t>
  </si>
  <si>
    <t>Aéroport Errachidia</t>
  </si>
  <si>
    <t>Aéroport d'Essaouira</t>
  </si>
  <si>
    <t>Aéroport Fes Sais</t>
  </si>
  <si>
    <t>Guelmim Aerodrome</t>
  </si>
  <si>
    <t>Aéroport Laâyoune Hassan 1er</t>
  </si>
  <si>
    <t>Aéroport Marrakech Ménara</t>
  </si>
  <si>
    <t>Airport Nador Laroui</t>
  </si>
  <si>
    <t>Aéroport Ouarzazate</t>
  </si>
  <si>
    <t>Aéroport Oujda Angads</t>
  </si>
  <si>
    <t>Aéroport Rabat/Salé</t>
  </si>
  <si>
    <t>Aéroport de Tan Tan</t>
  </si>
  <si>
    <t>Aéroport international de Tanger-Ibn Batouta</t>
  </si>
  <si>
    <t>Aéroport Tétouan Saniat R'mel</t>
  </si>
  <si>
    <t>Zagora Airport</t>
  </si>
  <si>
    <t>Beira International Airport</t>
  </si>
  <si>
    <t>Chimoio Airport</t>
  </si>
  <si>
    <t>Inhaca Airport</t>
  </si>
  <si>
    <t>Inhambane Airport</t>
  </si>
  <si>
    <t>Lichinga Airport</t>
  </si>
  <si>
    <t>Maputo International Airport</t>
  </si>
  <si>
    <t>Mocimboa da Praia Airport</t>
  </si>
  <si>
    <t>Nacala Airport</t>
  </si>
  <si>
    <t>Nampula International Airport</t>
  </si>
  <si>
    <t>Aeródromo de Pemba</t>
  </si>
  <si>
    <t>Quelimane Airport</t>
  </si>
  <si>
    <t>Aeródromo de Tete/Chingodzi</t>
  </si>
  <si>
    <t>Vilankulos Airport</t>
  </si>
  <si>
    <t>Katima Mulilo airport</t>
  </si>
  <si>
    <t>Keetmanshoop Airport</t>
  </si>
  <si>
    <t>Luderitz Airport</t>
  </si>
  <si>
    <t>Ondangwa Airport</t>
  </si>
  <si>
    <t>Rundu Airport</t>
  </si>
  <si>
    <t>Walvis Bay Airport</t>
  </si>
  <si>
    <t>Eros Airport</t>
  </si>
  <si>
    <t>Hosea Kutako International Airport</t>
  </si>
  <si>
    <t>Aéroport Agades</t>
  </si>
  <si>
    <t>Aéroport de Maradi</t>
  </si>
  <si>
    <t>Diori Hamani International Airport</t>
  </si>
  <si>
    <t>Aéroport de Tahoua</t>
  </si>
  <si>
    <t>Aéroport de Zinder</t>
  </si>
  <si>
    <t>Nnamdi Azikiwe International Airport</t>
  </si>
  <si>
    <t>Akure Airport</t>
  </si>
  <si>
    <t>Benin Airport</t>
  </si>
  <si>
    <t>Margaret Ekpo Int’l Airport Calabar</t>
  </si>
  <si>
    <t>Akanu Ibiam Int’l  Airport Enugu</t>
  </si>
  <si>
    <t>Ibadan Airport</t>
  </si>
  <si>
    <t>Ilorin Airport</t>
  </si>
  <si>
    <t>Yakubu Gowon Airport, Jos</t>
  </si>
  <si>
    <t>Kaduna Airport</t>
  </si>
  <si>
    <t>Mallam Aminu Kano International Airport</t>
  </si>
  <si>
    <t>Katsina Airport</t>
  </si>
  <si>
    <t>Murtala Muhammed Airport Two (MMA2)</t>
  </si>
  <si>
    <t>Maiduguri International Airport</t>
  </si>
  <si>
    <t>Makurdi Airport</t>
  </si>
  <si>
    <t>Minna Airport</t>
  </si>
  <si>
    <t>Osubi Airport</t>
  </si>
  <si>
    <t>Sam Mbakwe International Cargo Airport</t>
  </si>
  <si>
    <t>Port Harcourt International Airport</t>
  </si>
  <si>
    <t>Sokoto Airport</t>
  </si>
  <si>
    <t>Yola Airport</t>
  </si>
  <si>
    <t>Aéroport de la Réunion Roland Garros</t>
  </si>
  <si>
    <t>Aéroport de Saint-Pierre - Pierrefonds</t>
  </si>
  <si>
    <t>Kigali International Airport</t>
  </si>
  <si>
    <t>Saint Helena Airport</t>
  </si>
  <si>
    <t>Principe Airport</t>
  </si>
  <si>
    <t>São Tomé International Airport</t>
  </si>
  <si>
    <t>Cap Skirring Airport</t>
  </si>
  <si>
    <t>Aéroport International Léopold Sédar Senghor</t>
  </si>
  <si>
    <t>Aéroport international Blaise Diagne</t>
  </si>
  <si>
    <t>Kolda North Airport</t>
  </si>
  <si>
    <t>Aéroport de St Louis</t>
  </si>
  <si>
    <t>Aéroport de Ziguinchor</t>
  </si>
  <si>
    <t>Seychelles International Airport</t>
  </si>
  <si>
    <t>Lungi International Airport</t>
  </si>
  <si>
    <t>Bram Fischer International Airport</t>
  </si>
  <si>
    <t>Cape Town International Airport</t>
  </si>
  <si>
    <t>King Shaka International Airport</t>
  </si>
  <si>
    <t>East London Airport</t>
  </si>
  <si>
    <t>George National Airport</t>
  </si>
  <si>
    <t>OR Tambo International Airport</t>
  </si>
  <si>
    <t>Kimberley National Airport</t>
  </si>
  <si>
    <t>Kruger Mpumalanga International</t>
  </si>
  <si>
    <t>Port Elizabeth National Airport</t>
  </si>
  <si>
    <t>Upington International Airport</t>
  </si>
  <si>
    <t>Khartoum International Airport</t>
  </si>
  <si>
    <t>Arusha Airport</t>
  </si>
  <si>
    <t>Bukoba Airport</t>
  </si>
  <si>
    <t>Julius Nyerere International Airport</t>
  </si>
  <si>
    <t>Kigoma Airport</t>
  </si>
  <si>
    <t>Kilimanjaro International Airport</t>
  </si>
  <si>
    <t>Mafia Airport</t>
  </si>
  <si>
    <t>Lake Manyara Airport</t>
  </si>
  <si>
    <t>Mtwara Airport</t>
  </si>
  <si>
    <t>Mwanza Airport</t>
  </si>
  <si>
    <t>Tanga Airport</t>
  </si>
  <si>
    <t>Zanzibar International Airport</t>
  </si>
  <si>
    <t>Aéroport de Lomé-Tokoin</t>
  </si>
  <si>
    <t>Aéroport International de Djerba Zarzis</t>
  </si>
  <si>
    <t>Enfidha Hammamet International Airport</t>
  </si>
  <si>
    <t>Aeroport de Gabes</t>
  </si>
  <si>
    <t>Aéroport International de Gafsa Ksar</t>
  </si>
  <si>
    <t>Monastir International Airport</t>
  </si>
  <si>
    <t>Aéroport International de Sfax Thyna</t>
  </si>
  <si>
    <t>Aéroport International de Tabarka 7 Novembre</t>
  </si>
  <si>
    <t>Aéroport International de Tozeur Nefta</t>
  </si>
  <si>
    <t>Aéroport International de Tunis Carthage</t>
  </si>
  <si>
    <t>Entebbe International Airport</t>
  </si>
  <si>
    <t>Harry Mwaanga Nkumbula International Airport</t>
  </si>
  <si>
    <t>Kenneth Kaunda International Airport</t>
  </si>
  <si>
    <t>Mfuwe Airport</t>
  </si>
  <si>
    <t>Simon Mwansa Kapwepwe International Airport</t>
  </si>
  <si>
    <t>Joshua Mqabuko Nkomo International Airport</t>
  </si>
  <si>
    <t>Harare International Airport</t>
  </si>
  <si>
    <t>Victoria Falls International Airport</t>
  </si>
  <si>
    <t>Adelaide Airport</t>
  </si>
  <si>
    <t>Albany Airport</t>
  </si>
  <si>
    <t>Wollongong Airport</t>
  </si>
  <si>
    <t>Albury Airport</t>
  </si>
  <si>
    <t>Alice Springs Airport</t>
  </si>
  <si>
    <t>Armidale Airport</t>
  </si>
  <si>
    <t>Aurukun Airport</t>
  </si>
  <si>
    <t>Ayers Rock Airport</t>
  </si>
  <si>
    <t>Ballina Airport</t>
  </si>
  <si>
    <t>Northern Peninsula Airport</t>
  </si>
  <si>
    <t>Bathurst Airport</t>
  </si>
  <si>
    <t>Bathurst Island Airport</t>
  </si>
  <si>
    <t>Brisbane International Airport</t>
  </si>
  <si>
    <t>Broken Hill Airport</t>
  </si>
  <si>
    <t>Broome International Airport</t>
  </si>
  <si>
    <t>Bundaberg Airport</t>
  </si>
  <si>
    <t>Burnie Airport</t>
  </si>
  <si>
    <t>Cairns Airport</t>
  </si>
  <si>
    <t>Canberra Airport</t>
  </si>
  <si>
    <t>Carnarvon Airport</t>
  </si>
  <si>
    <t>Ceduna Airport</t>
  </si>
  <si>
    <t>Charleville Airport</t>
  </si>
  <si>
    <t>Christmas Island Airport</t>
  </si>
  <si>
    <t>Cloncurry Airport</t>
  </si>
  <si>
    <t>Coffs Harbour Airport</t>
  </si>
  <si>
    <t>Coober Pedy Airport</t>
  </si>
  <si>
    <t>Cooktown Airport</t>
  </si>
  <si>
    <t>Cooma–Snowy Mountains Airport</t>
  </si>
  <si>
    <t>King Island Airport</t>
  </si>
  <si>
    <t>Darwin International Airport</t>
  </si>
  <si>
    <t>Devonport Airport</t>
  </si>
  <si>
    <t>Dubbo Airport</t>
  </si>
  <si>
    <t>Elcho Island Airport</t>
  </si>
  <si>
    <t>Emerald Airport</t>
  </si>
  <si>
    <t>Esperance Airport</t>
  </si>
  <si>
    <t>Learmonth Airport</t>
  </si>
  <si>
    <t>Geraldton Airport</t>
  </si>
  <si>
    <t>Gladstone Airport</t>
  </si>
  <si>
    <t>Gold Coast Airport</t>
  </si>
  <si>
    <t>Grafton Airport</t>
  </si>
  <si>
    <t>Griffith Airport</t>
  </si>
  <si>
    <t>Groote Eylandt Airport</t>
  </si>
  <si>
    <t>Hamilton Island Airport</t>
  </si>
  <si>
    <t>Hervey Bay Airport</t>
  </si>
  <si>
    <t>Hobart Airport</t>
  </si>
  <si>
    <t>Kalgoorlie Airport</t>
  </si>
  <si>
    <t>Karratha Airport</t>
  </si>
  <si>
    <t>Kingscote Airport</t>
  </si>
  <si>
    <t>Kowanyama Airport</t>
  </si>
  <si>
    <t>Kubin Island Airport</t>
  </si>
  <si>
    <t>Kununurra Airport</t>
  </si>
  <si>
    <t>Launceston Airport</t>
  </si>
  <si>
    <t>Mount Gambier Airport</t>
  </si>
  <si>
    <t>Lismore Airport</t>
  </si>
  <si>
    <t>Lockhart River Airport</t>
  </si>
  <si>
    <t>Longreach Airport</t>
  </si>
  <si>
    <t>Lord Howe Island Airport</t>
  </si>
  <si>
    <t>Mackay Airport</t>
  </si>
  <si>
    <t>Maningrida Airport</t>
  </si>
  <si>
    <t>Sunshine Coast Airport</t>
  </si>
  <si>
    <t>Moorabbin Airport</t>
  </si>
  <si>
    <t>Essendon Airport</t>
  </si>
  <si>
    <t>Melbourne Airport</t>
  </si>
  <si>
    <t>Merimbula Airport</t>
  </si>
  <si>
    <t>Mildura Airport</t>
  </si>
  <si>
    <t>Moranbah Airport</t>
  </si>
  <si>
    <t>Moree Airport</t>
  </si>
  <si>
    <t>Mornington Island Airport</t>
  </si>
  <si>
    <t>Moruya Airport</t>
  </si>
  <si>
    <t>Mount Isa Airport</t>
  </si>
  <si>
    <t>Mudgee Airport</t>
  </si>
  <si>
    <t>Narrabri Airport</t>
  </si>
  <si>
    <t>Narrandera Airport</t>
  </si>
  <si>
    <t>Newcastle Airport</t>
  </si>
  <si>
    <t>Newman Airport</t>
  </si>
  <si>
    <t>Gove Airport</t>
  </si>
  <si>
    <t>Norfolk Island Airport</t>
  </si>
  <si>
    <t>Olympic Dam Airport</t>
  </si>
  <si>
    <t>Orange Airport</t>
  </si>
  <si>
    <t>Palm Island Airport</t>
  </si>
  <si>
    <t>Paraburdoo Airport</t>
  </si>
  <si>
    <t>Parkes Airport</t>
  </si>
  <si>
    <t>Perth Airport</t>
  </si>
  <si>
    <t>Edward River Airport</t>
  </si>
  <si>
    <t>Port Hedland Airport</t>
  </si>
  <si>
    <t>Port Lincoln Airport</t>
  </si>
  <si>
    <t>Port Macquarie Airport</t>
  </si>
  <si>
    <t>Proserpine Airport</t>
  </si>
  <si>
    <t>Rockhampton Airport</t>
  </si>
  <si>
    <t>Roma Airport</t>
  </si>
  <si>
    <t>Sydney International Airport</t>
  </si>
  <si>
    <t>Tamworth Airport</t>
  </si>
  <si>
    <t>Taree Airport</t>
  </si>
  <si>
    <t>Tennant Creek Airport</t>
  </si>
  <si>
    <t>Thursday Island Airport</t>
  </si>
  <si>
    <t>Brisbane West Wellcamp Airport</t>
  </si>
  <si>
    <t>Townsville Airport</t>
  </si>
  <si>
    <t>Wagga Wagga Airport</t>
  </si>
  <si>
    <t>Weipa Airport</t>
  </si>
  <si>
    <t>Flinders Island Airport</t>
  </si>
  <si>
    <t>Whyalla Airport</t>
  </si>
  <si>
    <t>Paro International Airport</t>
  </si>
  <si>
    <t>Phnom Penh International Airport</t>
  </si>
  <si>
    <t>Siem Reap International Airport</t>
  </si>
  <si>
    <t>Preah Sihanouk International Airport</t>
  </si>
  <si>
    <t>Ankang Wulipu Airport</t>
  </si>
  <si>
    <t>Anqing Tianzhushan Airport</t>
  </si>
  <si>
    <t>Anshan Teng'ao Airport</t>
  </si>
  <si>
    <t>Arxan Airport</t>
  </si>
  <si>
    <t>Alxa Right Banner Badanjilin Airport</t>
  </si>
  <si>
    <t>Baicheng Chang'an Airport</t>
  </si>
  <si>
    <t>Baoshan Airport</t>
  </si>
  <si>
    <t>Alxa Left Banner Bayanhot Airport</t>
  </si>
  <si>
    <t>Bayannur Airport</t>
  </si>
  <si>
    <t>Bazhong Enyang Airport</t>
  </si>
  <si>
    <t>Beijing Capital International Airport</t>
  </si>
  <si>
    <t>Beijing Daxing International Airport</t>
  </si>
  <si>
    <t>Bijie Feixiong Airport</t>
  </si>
  <si>
    <t>Bole Alashankou Airport</t>
  </si>
  <si>
    <t>Changbai Mountain Airport</t>
  </si>
  <si>
    <t>Changchun Longjia International Airport</t>
  </si>
  <si>
    <t>Changde Tao Hua Yuan Airport</t>
  </si>
  <si>
    <t>Changsha Huanghua International Airport</t>
  </si>
  <si>
    <t>Chengde Puning Airport</t>
  </si>
  <si>
    <t>Chengdu Shuangliu International Airport</t>
  </si>
  <si>
    <t>Chizhou Jiuhuashan Airport</t>
  </si>
  <si>
    <t>Chongqing Jiangbei International Airport</t>
  </si>
  <si>
    <t>Chongqing Xiannvshan Airport</t>
  </si>
  <si>
    <t>Chongqing Wushan Airport</t>
  </si>
  <si>
    <t>Dali Airport</t>
  </si>
  <si>
    <t>Dalian Zhoushuizi International Airport</t>
  </si>
  <si>
    <t>Daocheng Yading Airport</t>
  </si>
  <si>
    <t>Daqing Airport</t>
  </si>
  <si>
    <t>Dazhou Heshi Airport</t>
  </si>
  <si>
    <t>Dehong Mangshi Airport</t>
  </si>
  <si>
    <t>Delingha Airport</t>
  </si>
  <si>
    <t>Diqing Xianggelila Airport</t>
  </si>
  <si>
    <t>Dongying Yongan Airport</t>
  </si>
  <si>
    <t>Dunhuang Airport</t>
  </si>
  <si>
    <t>Ejin Banner Taolai Airport</t>
  </si>
  <si>
    <t>Enshi Airport</t>
  </si>
  <si>
    <t>Fuyuan Dongji Airport</t>
  </si>
  <si>
    <t>Fuyun Koktokay Airport</t>
  </si>
  <si>
    <t>Fuzhou International Airport</t>
  </si>
  <si>
    <t>Ganzhou Huangjin Airport</t>
  </si>
  <si>
    <t>Garze Gesar Airport</t>
  </si>
  <si>
    <t>Golmud Airport</t>
  </si>
  <si>
    <t>Guangyuan Panlong Airport</t>
  </si>
  <si>
    <t>Guangzhou Bai Yun International Airport</t>
  </si>
  <si>
    <t>Guoluo(Golog) Maqin Airport</t>
  </si>
  <si>
    <t>Guyuan Liupanshan Airport</t>
  </si>
  <si>
    <t>Haikou Meilan International Airport</t>
  </si>
  <si>
    <t>Hangzhou Xiaoshan International Airport</t>
  </si>
  <si>
    <t>Hanzhong Xiguan Airport</t>
  </si>
  <si>
    <t>Harbin Taiping International Airport</t>
  </si>
  <si>
    <t>Hechi Jinchengjiang Airport</t>
  </si>
  <si>
    <t>Heihe Airport</t>
  </si>
  <si>
    <t>Hengyang Nanyue Aiport</t>
  </si>
  <si>
    <t>Hohhot Baita International Airport</t>
  </si>
  <si>
    <t>Holingol Huolinhe Airport</t>
  </si>
  <si>
    <t>Hongyuan Airport</t>
  </si>
  <si>
    <t>Huatugou Airport</t>
  </si>
  <si>
    <t>Jiagedaqi Airport</t>
  </si>
  <si>
    <t>Jiamusi Airport</t>
  </si>
  <si>
    <t>Jiansanjiang Airport</t>
  </si>
  <si>
    <t>Jiayuguan Airport</t>
  </si>
  <si>
    <t>Jieyang Chaoshan Airport</t>
  </si>
  <si>
    <t>Ji'nan</t>
  </si>
  <si>
    <t>Jinchang Jinchuan Airport</t>
  </si>
  <si>
    <t>Jingdezhen Luojia Airport</t>
  </si>
  <si>
    <t>Jinggangshan Airport</t>
  </si>
  <si>
    <t>Jinzhou Xiaolingzi Airport</t>
  </si>
  <si>
    <t>Jiujiang Airport</t>
  </si>
  <si>
    <t>Jixi Airport</t>
  </si>
  <si>
    <t>Kaili Huangping Airport</t>
  </si>
  <si>
    <t>Kelamayi</t>
  </si>
  <si>
    <t>Kunming International Airport</t>
  </si>
  <si>
    <t>Lancang Jingmai Airport</t>
  </si>
  <si>
    <t>Lanzhou Airport</t>
  </si>
  <si>
    <t>Libo Airport</t>
  </si>
  <si>
    <t>Lijiang Airport</t>
  </si>
  <si>
    <t>Cangyuan Washan Airport</t>
  </si>
  <si>
    <t>Lincang Airport</t>
  </si>
  <si>
    <t>Linfen Qiaoli Airport</t>
  </si>
  <si>
    <t>Yong Zhou Ling Ling Airport</t>
  </si>
  <si>
    <t>Linyi Airport</t>
  </si>
  <si>
    <t>Liupanshui Yuezhao Airport</t>
  </si>
  <si>
    <t>Longnan Chengzhou Airport</t>
  </si>
  <si>
    <t>Luliang Airport</t>
  </si>
  <si>
    <t>Luzhou Yunlong Airport</t>
  </si>
  <si>
    <t>Manzhouli Xijao Airport</t>
  </si>
  <si>
    <t>Meixian Airport</t>
  </si>
  <si>
    <t>Mohe Airport</t>
  </si>
  <si>
    <t>Mudanjiang Airport</t>
  </si>
  <si>
    <t>Nanchang Changbei International Airport</t>
  </si>
  <si>
    <t>Nanjing Lukou International Airport</t>
  </si>
  <si>
    <t>Ali</t>
  </si>
  <si>
    <t>Panzhihua Bao'anying Airport</t>
  </si>
  <si>
    <t>Huizhou Pingtan Airport</t>
  </si>
  <si>
    <t>Qiemo Airport</t>
  </si>
  <si>
    <t>Qilian Airport</t>
  </si>
  <si>
    <t>Qingdao International Airport</t>
  </si>
  <si>
    <t>Qingyang Airport</t>
  </si>
  <si>
    <t>Qinhuangdao Beidaihe Airport</t>
  </si>
  <si>
    <t>Qionghai Bo'ao Airport</t>
  </si>
  <si>
    <t>Qiqihaer Airport</t>
  </si>
  <si>
    <t>Rizhao Shanzihe Airport</t>
  </si>
  <si>
    <t>Ruoqiang Loulan Airport</t>
  </si>
  <si>
    <t>Sanming Shaxian Airport</t>
  </si>
  <si>
    <t>Yongxing Island Airport</t>
  </si>
  <si>
    <t>Sanya Phoenix International Airport</t>
  </si>
  <si>
    <t>Shache Airport</t>
  </si>
  <si>
    <t>Pudong International Airport</t>
  </si>
  <si>
    <t>Hongqiao International Airport</t>
  </si>
  <si>
    <t>Shangrao Sanqingshan Airport</t>
  </si>
  <si>
    <t>Shaoyang Wugang Airport</t>
  </si>
  <si>
    <t>Shennongjia Airport</t>
  </si>
  <si>
    <t>Shenyang Taoxian Int'l Airport</t>
  </si>
  <si>
    <t>Shenzhen Baoan International Airport</t>
  </si>
  <si>
    <t>Ninglang Luguhu Airport</t>
  </si>
  <si>
    <t>Shihezi Huayuan Airport</t>
  </si>
  <si>
    <t>Shiyan Wudangshan Airport</t>
  </si>
  <si>
    <t>Simao Airport</t>
  </si>
  <si>
    <t>Songyuan Chaganhu Airport</t>
  </si>
  <si>
    <t>Yangzhou Taizhou Airport</t>
  </si>
  <si>
    <t>Tangshan Sanvhe Airport</t>
  </si>
  <si>
    <t>Tengchong Airport</t>
  </si>
  <si>
    <t>Tianjin Binhai International Airport</t>
  </si>
  <si>
    <t>Tianshui Maiji Mountain Airport</t>
  </si>
  <si>
    <t>Tonghua Airport</t>
  </si>
  <si>
    <t>Tumxuk Tangwangcheng Airport</t>
  </si>
  <si>
    <t>Ulanqab Jining Airport</t>
  </si>
  <si>
    <t>Ürümqi Diwopu International Airport</t>
  </si>
  <si>
    <t>Weifang Nanyuan Airport</t>
  </si>
  <si>
    <t>Wenshan Airport</t>
  </si>
  <si>
    <t>Wudalianchi Dedu Airport</t>
  </si>
  <si>
    <t>Wuhan Tianhe International Airport</t>
  </si>
  <si>
    <t>Sunan Shuofang International Airport</t>
  </si>
  <si>
    <t>Wuzhou Changzhoudao Airport</t>
  </si>
  <si>
    <t>Gannan Xiahe Airport</t>
  </si>
  <si>
    <t>Xiamen Gaoqi International Airport</t>
  </si>
  <si>
    <t>Xi'an-Xianyang International Airport</t>
  </si>
  <si>
    <t>Xiangyang Liuji Airport</t>
  </si>
  <si>
    <t>Xichang Qingshan Airport</t>
  </si>
  <si>
    <t>Xining Caojiapu Airport</t>
  </si>
  <si>
    <t>Xinyang Minggang Airport</t>
  </si>
  <si>
    <t>Xinzhou Wutaishan Airport</t>
  </si>
  <si>
    <t>Xishuangbanna Gasa International Airport</t>
  </si>
  <si>
    <t>Yan'an Ershilipu Airport</t>
  </si>
  <si>
    <t>Yanji Chaoyangchuan Airport</t>
  </si>
  <si>
    <t>Yibin Wuliangye Airport</t>
  </si>
  <si>
    <t>Yichang Sanxia Airport</t>
  </si>
  <si>
    <t>Yichun Airport</t>
  </si>
  <si>
    <t>Yichun Mingyueshan Airport</t>
  </si>
  <si>
    <t>Yinchuan Hedong Airport</t>
  </si>
  <si>
    <t>Yingkou Lanqi Airport</t>
  </si>
  <si>
    <t>Yueyang Sanhe Airport</t>
  </si>
  <si>
    <t>Yulin Yuyang Airport</t>
  </si>
  <si>
    <t>Yulin Fumian Airport</t>
  </si>
  <si>
    <t>Yushu Batang Airport</t>
  </si>
  <si>
    <t>Yutian Airport</t>
  </si>
  <si>
    <t>Zhalantun Chengjisihan Airport</t>
  </si>
  <si>
    <t>Zhangjiajie Lotus Airport</t>
  </si>
  <si>
    <t>Zhangjiakou Ningyuan Airport</t>
  </si>
  <si>
    <t>Zhangye Ganzhou Airport</t>
  </si>
  <si>
    <t>Zhanjiang Airport</t>
  </si>
  <si>
    <t>Zhaotong Airport</t>
  </si>
  <si>
    <t>Zhengzhou Xinzheng International Airport</t>
  </si>
  <si>
    <t>Zhijiang Airport</t>
  </si>
  <si>
    <t>Zhongwei Xiangshan Airport</t>
  </si>
  <si>
    <t>Zhuhai Airport</t>
  </si>
  <si>
    <t>Zunyi Maotai Airport</t>
  </si>
  <si>
    <t>Zunyi Xinzhou Airport</t>
  </si>
  <si>
    <t>Hualien Airport</t>
  </si>
  <si>
    <t>Kaohsiung International Airport</t>
  </si>
  <si>
    <t>Kinmen Shang-Yi Airport</t>
  </si>
  <si>
    <t>Makung Airport</t>
  </si>
  <si>
    <t>Taichung Ching Chuan Kang Airport</t>
  </si>
  <si>
    <t>Tainan Airport</t>
  </si>
  <si>
    <t>Taiwan Taoyuan International Airport</t>
  </si>
  <si>
    <t>Taipei Songshan Airport</t>
  </si>
  <si>
    <t>Taitung Airport</t>
  </si>
  <si>
    <t>Cocos Island Airport</t>
  </si>
  <si>
    <t>Aitutaki Airport</t>
  </si>
  <si>
    <t>Rarotonga International Airport</t>
  </si>
  <si>
    <t>Nadi International Airport</t>
  </si>
  <si>
    <t>Nausori International Airport</t>
  </si>
  <si>
    <t>Ahe Airport</t>
  </si>
  <si>
    <t>Anaa Airport</t>
  </si>
  <si>
    <t>Apataki Aiport</t>
  </si>
  <si>
    <t>Aratika Aiport</t>
  </si>
  <si>
    <t>Arutua Airport</t>
  </si>
  <si>
    <t>Atuona (Hiva Hoa) Airport</t>
  </si>
  <si>
    <t>Aeroport De Bora Bora</t>
  </si>
  <si>
    <t>Faaité Aiport</t>
  </si>
  <si>
    <t>Fakahina Airport</t>
  </si>
  <si>
    <t>Fakarava Aiport</t>
  </si>
  <si>
    <t>Niau Airport</t>
  </si>
  <si>
    <t>Fangatau Airport</t>
  </si>
  <si>
    <t>Totegegie Aiport</t>
  </si>
  <si>
    <t>Hao Airport</t>
  </si>
  <si>
    <t>Hikueru Airport</t>
  </si>
  <si>
    <t>Hiva Oa Airport</t>
  </si>
  <si>
    <t>Huahine Airport</t>
  </si>
  <si>
    <t>Katiu Airport</t>
  </si>
  <si>
    <t>Kauehi Aiport</t>
  </si>
  <si>
    <t>Kaukura Airport</t>
  </si>
  <si>
    <t>Makemo Airort</t>
  </si>
  <si>
    <t>Manihi Airport</t>
  </si>
  <si>
    <t>Mataiva Airport</t>
  </si>
  <si>
    <t>Maupiti Airport</t>
  </si>
  <si>
    <t>Moorea Airport</t>
  </si>
  <si>
    <t>Napuka Airport</t>
  </si>
  <si>
    <t>Nuku Hiva Airport</t>
  </si>
  <si>
    <t>Nukutavake Aiport</t>
  </si>
  <si>
    <t>Tahiti-Faa'a International Airport</t>
  </si>
  <si>
    <t>Puka Puka Aiport</t>
  </si>
  <si>
    <t>Pukarua Airport</t>
  </si>
  <si>
    <t>Aeroport de Raiatea</t>
  </si>
  <si>
    <t>Raivavae Airport</t>
  </si>
  <si>
    <t>Aeroport de Rangiroa</t>
  </si>
  <si>
    <t>Raroia Airport</t>
  </si>
  <si>
    <t>Reao Airport</t>
  </si>
  <si>
    <t>Rimatara Airport</t>
  </si>
  <si>
    <t>Rurutu Aiport</t>
  </si>
  <si>
    <t>Takapoto Aiport</t>
  </si>
  <si>
    <t>Takaroa Airport</t>
  </si>
  <si>
    <t>Takume Airport</t>
  </si>
  <si>
    <t>Tatakoto Airport</t>
  </si>
  <si>
    <t>Tikehau Aiport</t>
  </si>
  <si>
    <t>Tubuai-Mataura Airport</t>
  </si>
  <si>
    <t>Tureia Airport</t>
  </si>
  <si>
    <t>Ua Huka Airport</t>
  </si>
  <si>
    <t>Ua Pou Airport</t>
  </si>
  <si>
    <t>Vahitahi Airport</t>
  </si>
  <si>
    <t>Antonio B. Won Pat International Airport</t>
  </si>
  <si>
    <t>Hong Kong International Airport</t>
  </si>
  <si>
    <t>Adampur Air Force Station</t>
  </si>
  <si>
    <t>Agartala Airport</t>
  </si>
  <si>
    <t>Agatti Airport</t>
  </si>
  <si>
    <t>Pandit Deen Dayal Upadhyay Airport</t>
  </si>
  <si>
    <t>Ahmedabad International Airport</t>
  </si>
  <si>
    <t>Lengpui Airport</t>
  </si>
  <si>
    <t>Allahabad Airport</t>
  </si>
  <si>
    <t>Amritsar International Airport</t>
  </si>
  <si>
    <t>Aurangabad Airport</t>
  </si>
  <si>
    <t>Customs Airport, Bagdogra (Civil Enclave)</t>
  </si>
  <si>
    <t>Kempegowda International Airport</t>
  </si>
  <si>
    <t>Bathinda Airport</t>
  </si>
  <si>
    <t>Belgaum Airport</t>
  </si>
  <si>
    <t>Bhavnagar Airport</t>
  </si>
  <si>
    <t>Raja Bhoj Airport</t>
  </si>
  <si>
    <t>Biju Patnaik International Airport</t>
  </si>
  <si>
    <t>Bhuj Airport</t>
  </si>
  <si>
    <t>Kullu–Manali Airport</t>
  </si>
  <si>
    <t>Nal Airport</t>
  </si>
  <si>
    <t>Kolkata International Airport</t>
  </si>
  <si>
    <t>Calicut International Airport</t>
  </si>
  <si>
    <t>Chandigarh Airport</t>
  </si>
  <si>
    <t>Cochin International Airport</t>
  </si>
  <si>
    <t>Coimbatore International Airport, Coimbatore</t>
  </si>
  <si>
    <t>Jolly Grant Airport</t>
  </si>
  <si>
    <t>Dibrugarh Airport</t>
  </si>
  <si>
    <t>Dimapur Airport</t>
  </si>
  <si>
    <t>Diu Airport</t>
  </si>
  <si>
    <t>Kazi Nazrul Islam Airport</t>
  </si>
  <si>
    <t>Kangra(Guggal) Airport</t>
  </si>
  <si>
    <t>Pakyong Airport</t>
  </si>
  <si>
    <t>Gaya Airport, Gaya</t>
  </si>
  <si>
    <t>Hindon Airport</t>
  </si>
  <si>
    <t>Goa Airport</t>
  </si>
  <si>
    <t>Mahayogi Gorakhnath Airport</t>
  </si>
  <si>
    <t>Kalaburagi Airport</t>
  </si>
  <si>
    <t>Guwahati Airport</t>
  </si>
  <si>
    <t>Gwalior Airport</t>
  </si>
  <si>
    <t>Hisar Airport</t>
  </si>
  <si>
    <t>Hubli Airport</t>
  </si>
  <si>
    <t>Rajiv Gandhi International Airport</t>
  </si>
  <si>
    <t>Imphal Airport</t>
  </si>
  <si>
    <t>Devi Ahilya Bai Holkar  Airport</t>
  </si>
  <si>
    <t>Jabalpur Airport</t>
  </si>
  <si>
    <t>Jagdalpur Airport</t>
  </si>
  <si>
    <t>Jaipur Airport</t>
  </si>
  <si>
    <t>Jaisalmer Airport</t>
  </si>
  <si>
    <t>Jalgaon Airport</t>
  </si>
  <si>
    <t>Jammu Civil Enclave Airport</t>
  </si>
  <si>
    <t>Jamnagar Airport</t>
  </si>
  <si>
    <t>Veer Surendra Sai Airport</t>
  </si>
  <si>
    <t>Civil Airport Jodhpur</t>
  </si>
  <si>
    <t>Jorhat Airport</t>
  </si>
  <si>
    <t>Shimla Airport</t>
  </si>
  <si>
    <t>Cuddapah Airport</t>
  </si>
  <si>
    <t>Shirdi International Airport</t>
  </si>
  <si>
    <t>Kandla Airport</t>
  </si>
  <si>
    <t>Kannur International Airport</t>
  </si>
  <si>
    <t>Kanpur Airport</t>
  </si>
  <si>
    <t>Khajuraho Airport</t>
  </si>
  <si>
    <t>Kishangarh Airport</t>
  </si>
  <si>
    <t>Kolhapur Airport</t>
  </si>
  <si>
    <t>Kota Airport</t>
  </si>
  <si>
    <t>Lilabari Airport</t>
  </si>
  <si>
    <t>Pondicherry Airport</t>
  </si>
  <si>
    <t>Leh Kushok Bakula Rimpochee Airport</t>
  </si>
  <si>
    <t>Chaudhary Charan Singh Airport</t>
  </si>
  <si>
    <t>Ludhiana Airport</t>
  </si>
  <si>
    <t>Chennai International Airport</t>
  </si>
  <si>
    <t>Madurai Airport</t>
  </si>
  <si>
    <t>Mangalore Airport</t>
  </si>
  <si>
    <t>Chhatrapati Shivaji International Airport</t>
  </si>
  <si>
    <t>Mysore Airport</t>
  </si>
  <si>
    <t>Dr. Babasaheb Ambedkar International Airport</t>
  </si>
  <si>
    <t>Shri Guru Gobind Singh Ji Airport</t>
  </si>
  <si>
    <t>Nashik Airport</t>
  </si>
  <si>
    <t>Indira Gandhi International Airport</t>
  </si>
  <si>
    <t>Pantnagar Airport</t>
  </si>
  <si>
    <t>Pasighat Airport</t>
  </si>
  <si>
    <t>Pathankot Airport</t>
  </si>
  <si>
    <t>Jay Prakash Narayan International Airport</t>
  </si>
  <si>
    <t>Pithoragarh Airport</t>
  </si>
  <si>
    <t>Porbandar Airport</t>
  </si>
  <si>
    <t>Port Blair Airport</t>
  </si>
  <si>
    <t>Pune Airport</t>
  </si>
  <si>
    <t>Swami Vivekananda Airport</t>
  </si>
  <si>
    <t>Rajahmundry Airport</t>
  </si>
  <si>
    <t>Rajkot Airport</t>
  </si>
  <si>
    <t>Birsa Munda Airport</t>
  </si>
  <si>
    <t>Salem Airport</t>
  </si>
  <si>
    <t>Shillong Airport</t>
  </si>
  <si>
    <t>Silchar Airport</t>
  </si>
  <si>
    <t>Solapur Airport</t>
  </si>
  <si>
    <t>Srinagar Airport</t>
  </si>
  <si>
    <t>Surat Airport</t>
  </si>
  <si>
    <t>Tezpur Airport</t>
  </si>
  <si>
    <t>Tiruchirapalli International Airport</t>
  </si>
  <si>
    <t>Tirupati Airport</t>
  </si>
  <si>
    <t>Jindal Vijaynagar Airport</t>
  </si>
  <si>
    <t>Trivandrum International Airport</t>
  </si>
  <si>
    <t>Tuticorin Airport</t>
  </si>
  <si>
    <t>Maharana Pratap Airport</t>
  </si>
  <si>
    <t>Airports Authority of India, Civil Aerodrome, Vadodara</t>
  </si>
  <si>
    <t>Lal Bahadur Shastri International Airport</t>
  </si>
  <si>
    <t>Vijayawada Airport</t>
  </si>
  <si>
    <t>Vishakhapatnam Airport</t>
  </si>
  <si>
    <t>Pattimura International Airport</t>
  </si>
  <si>
    <t>Sepinggan Airport</t>
  </si>
  <si>
    <t>Sultan Iskandarmuda Airport</t>
  </si>
  <si>
    <t>Husein Sastranegara Airport</t>
  </si>
  <si>
    <t>Syamsuddin Noor Airport</t>
  </si>
  <si>
    <t>Banyuwangi Airport</t>
  </si>
  <si>
    <t>Fatmawati Soekarno Airport</t>
  </si>
  <si>
    <t>Frans Kaisiepo Airport</t>
  </si>
  <si>
    <t>Ngurah Rai Airport</t>
  </si>
  <si>
    <t>Soekarno-Hatta International Airport</t>
  </si>
  <si>
    <t>Halim Perdanakusuma Airport</t>
  </si>
  <si>
    <t>Sultan Thaha Airport</t>
  </si>
  <si>
    <t>El Tari International Airport</t>
  </si>
  <si>
    <t>Radin Inten II International Airport</t>
  </si>
  <si>
    <t>Lombok International Airport</t>
  </si>
  <si>
    <t>Kertajati Airport</t>
  </si>
  <si>
    <t>Sam Ratulangi Airport</t>
  </si>
  <si>
    <t>Kualanamu International Airport</t>
  </si>
  <si>
    <t>Polonia Airport</t>
  </si>
  <si>
    <t>Minangkabau Airport</t>
  </si>
  <si>
    <t>Tjilik Riwut Airport</t>
  </si>
  <si>
    <t>Sultan Machmud Badaruddin II Airport</t>
  </si>
  <si>
    <t>Depati Amir Airport</t>
  </si>
  <si>
    <t>Sultan Syarif Kasim II Airport</t>
  </si>
  <si>
    <t>Supadio Airport</t>
  </si>
  <si>
    <t>Achmad Yani International Airport</t>
  </si>
  <si>
    <t>Silangit Airport</t>
  </si>
  <si>
    <t>Juanda Airport</t>
  </si>
  <si>
    <t>Adisumarmo Airport</t>
  </si>
  <si>
    <t>H.AS. Hanandjoeddin Airport</t>
  </si>
  <si>
    <t>Raja Haji Fisabililah Airport</t>
  </si>
  <si>
    <t>Hasanuddin Airport</t>
  </si>
  <si>
    <t>Adisutjipto Airport</t>
  </si>
  <si>
    <t>Aguni Airport</t>
  </si>
  <si>
    <t>Akita Airport</t>
  </si>
  <si>
    <t>Amakusa Airfield</t>
  </si>
  <si>
    <t>Amami Airport</t>
  </si>
  <si>
    <t>Aomori Airport</t>
  </si>
  <si>
    <t>Asahikawa Airport</t>
  </si>
  <si>
    <t>Akeno Airport</t>
  </si>
  <si>
    <t>Fukuoka Airport</t>
  </si>
  <si>
    <t>Fukue Airport</t>
  </si>
  <si>
    <t>Hachijojima Airport</t>
  </si>
  <si>
    <t>Iwami Airport</t>
  </si>
  <si>
    <t>Hakodate Airport</t>
  </si>
  <si>
    <t>Hanamaki Airport</t>
  </si>
  <si>
    <t>Hateruma Airport</t>
  </si>
  <si>
    <t>Hiroshima Airport</t>
  </si>
  <si>
    <t>Ibaraki airport</t>
  </si>
  <si>
    <t>Iejima Airport</t>
  </si>
  <si>
    <t>Iki Airport</t>
  </si>
  <si>
    <t>Ishigaki Airport</t>
  </si>
  <si>
    <t>Marine Corps Air Station Iwakuni</t>
  </si>
  <si>
    <t>Izumo Airport</t>
  </si>
  <si>
    <t>Kagoshima Airport</t>
  </si>
  <si>
    <t>Kerama Airport</t>
  </si>
  <si>
    <t>Kikai Airport</t>
  </si>
  <si>
    <t>Odate-Noshiro Airport</t>
  </si>
  <si>
    <t>Kitadaito Airport</t>
  </si>
  <si>
    <t>Kitakyushu Airport</t>
  </si>
  <si>
    <t>Kobe Airport</t>
  </si>
  <si>
    <t>Kochi Airport</t>
  </si>
  <si>
    <t>Komatsu Airport</t>
  </si>
  <si>
    <t>Kumamoto Airport</t>
  </si>
  <si>
    <t>Kumejima Airport</t>
  </si>
  <si>
    <t>Kushiro Airport</t>
  </si>
  <si>
    <t>Matsumoto Airport</t>
  </si>
  <si>
    <t>Matsuyama Airport</t>
  </si>
  <si>
    <t>Memanbetsu Airport</t>
  </si>
  <si>
    <t>Minami-Daito Airport</t>
  </si>
  <si>
    <t>Misawa Airport</t>
  </si>
  <si>
    <t>Miyakejima Airport</t>
  </si>
  <si>
    <t>Miyako Airport</t>
  </si>
  <si>
    <t>Shimojishima</t>
  </si>
  <si>
    <t>Miyazaki Airport</t>
  </si>
  <si>
    <t>Monbetsu Airport</t>
  </si>
  <si>
    <t>Nagasaki Airport</t>
  </si>
  <si>
    <t>Central Japan International Airport</t>
  </si>
  <si>
    <t>Nagoya Airfield</t>
  </si>
  <si>
    <t>Kalaeloa Airport</t>
  </si>
  <si>
    <t>Nakashibetsu Airport</t>
  </si>
  <si>
    <t>Niigata Airport</t>
  </si>
  <si>
    <t>Tokachi-Obihiro Airport</t>
  </si>
  <si>
    <t>Oita Airport</t>
  </si>
  <si>
    <t>Okayama Airport</t>
  </si>
  <si>
    <t>Okinoerabu Airport</t>
  </si>
  <si>
    <t>Oki Airport</t>
  </si>
  <si>
    <t>Okushiri Airport</t>
  </si>
  <si>
    <t>Osaka-Itami International Airport</t>
  </si>
  <si>
    <t>Kansai International Airport</t>
  </si>
  <si>
    <t>Oshima Airport</t>
  </si>
  <si>
    <t>Rebun Airport</t>
  </si>
  <si>
    <t>Rishiri Airport</t>
  </si>
  <si>
    <t>Sado Airport</t>
  </si>
  <si>
    <t>Saga Airport</t>
  </si>
  <si>
    <t>New Chitose Airport</t>
  </si>
  <si>
    <t>Sapporo Okadama Airport</t>
  </si>
  <si>
    <t>Sendai Airport</t>
  </si>
  <si>
    <t>Nanki-Shirahama Airport</t>
  </si>
  <si>
    <t>Shizuoka Airport</t>
  </si>
  <si>
    <t>Shonai Airport</t>
  </si>
  <si>
    <t>Fukushima Airport</t>
  </si>
  <si>
    <t>Takamatsu Airport</t>
  </si>
  <si>
    <t>New Tanegashima Airport</t>
  </si>
  <si>
    <t>Tarama Airport</t>
  </si>
  <si>
    <t>Tokunoshima Airport</t>
  </si>
  <si>
    <t>Tokushima Airport</t>
  </si>
  <si>
    <t>Tokyo International (Haneda) Airport</t>
  </si>
  <si>
    <t>Narita International Airport</t>
  </si>
  <si>
    <t>Tottori Airport</t>
  </si>
  <si>
    <t>Toyama Airport</t>
  </si>
  <si>
    <t>Tajima Airport</t>
  </si>
  <si>
    <t>Tsushima Airport</t>
  </si>
  <si>
    <t>Yamaguchi Ube Airport</t>
  </si>
  <si>
    <t>Noto Airport</t>
  </si>
  <si>
    <t>Wakkanai Airport</t>
  </si>
  <si>
    <t>Yakushima Airport</t>
  </si>
  <si>
    <t>Yamagata Airport</t>
  </si>
  <si>
    <t>Miho-Yonago Airport</t>
  </si>
  <si>
    <t>Yonaguni Airport</t>
  </si>
  <si>
    <t>Yoron Airport</t>
  </si>
  <si>
    <t>Almaty International Airport</t>
  </si>
  <si>
    <t>International Airport Astana</t>
  </si>
  <si>
    <t>Manas International Airport</t>
  </si>
  <si>
    <t>Osh International Airport</t>
  </si>
  <si>
    <t>Macau International Airport</t>
  </si>
  <si>
    <t>Alor Setar Airport</t>
  </si>
  <si>
    <t>Bakelalan Airport</t>
  </si>
  <si>
    <t>Bario Airport</t>
  </si>
  <si>
    <t>Belaga Airport</t>
  </si>
  <si>
    <t>Bintulu Airport</t>
  </si>
  <si>
    <t>Ipoh Airport</t>
  </si>
  <si>
    <t>Johor Bahru Airport</t>
  </si>
  <si>
    <t>Kota Bharu Airport</t>
  </si>
  <si>
    <t>Kota Kinabalu International Airport</t>
  </si>
  <si>
    <t>Kuala Lumpur International Airport</t>
  </si>
  <si>
    <t>Kuala Terengganu Airport</t>
  </si>
  <si>
    <t>Kuantan Airport</t>
  </si>
  <si>
    <t>Kuching International Airport</t>
  </si>
  <si>
    <t>Kudat Airport</t>
  </si>
  <si>
    <t>Labuan Airport</t>
  </si>
  <si>
    <t>Lahad Datu Airport</t>
  </si>
  <si>
    <t>Langkawi International Airport</t>
  </si>
  <si>
    <t>Lawas Airport</t>
  </si>
  <si>
    <t>Limbang Airport</t>
  </si>
  <si>
    <t>Long Akah Airport</t>
  </si>
  <si>
    <t>Long Banga Airport</t>
  </si>
  <si>
    <t>Long Lellang Airport</t>
  </si>
  <si>
    <t>Long Seridan Airport</t>
  </si>
  <si>
    <t>Malacca Airport</t>
  </si>
  <si>
    <t>Marudi Airport</t>
  </si>
  <si>
    <t>Miri Airport</t>
  </si>
  <si>
    <t>Mukah Airport</t>
  </si>
  <si>
    <t>Mulu Airport</t>
  </si>
  <si>
    <t>Pangkor Airport</t>
  </si>
  <si>
    <t>Penang International Airport</t>
  </si>
  <si>
    <t>Redang Airport</t>
  </si>
  <si>
    <t>Sandakan Airport</t>
  </si>
  <si>
    <t>Sibu International Airport</t>
  </si>
  <si>
    <t>Sultan Abdul Aziz Shah Airport - Subang</t>
  </si>
  <si>
    <t>Tawau Airport</t>
  </si>
  <si>
    <t>Tioman Airport</t>
  </si>
  <si>
    <t>Ibrahim Nasir International Airport</t>
  </si>
  <si>
    <t>Buyant Ukhaa International Airport</t>
  </si>
  <si>
    <t>Mandalay International Airport</t>
  </si>
  <si>
    <t>Nay Pyi Taw International Airport</t>
  </si>
  <si>
    <t>Yangon International Airport</t>
  </si>
  <si>
    <t>Tribhuvan International Airport</t>
  </si>
  <si>
    <t>Île des Pins Airport</t>
  </si>
  <si>
    <t>Koné Airport</t>
  </si>
  <si>
    <t>Lifou Airport</t>
  </si>
  <si>
    <t>Mare Airport</t>
  </si>
  <si>
    <t>Aeroport International de Noumea La Tontouta</t>
  </si>
  <si>
    <t>Aéroport de Nouméa Magenta</t>
  </si>
  <si>
    <t>Ouvéa Airport</t>
  </si>
  <si>
    <t>Auckland International Airport</t>
  </si>
  <si>
    <t>Christchurch International Airport</t>
  </si>
  <si>
    <t>Dunedin International Airport</t>
  </si>
  <si>
    <t>Palmerston North Airport</t>
  </si>
  <si>
    <t>Queenstown Airport</t>
  </si>
  <si>
    <t>Wellington International Airport</t>
  </si>
  <si>
    <t>Rota International Airport</t>
  </si>
  <si>
    <t>Saipan International Airport</t>
  </si>
  <si>
    <t>West Tinian Airport</t>
  </si>
  <si>
    <t>Bahawalpur Airport</t>
  </si>
  <si>
    <t>Chitral Airport</t>
  </si>
  <si>
    <t>Dera Ghazi Khan International Airport</t>
  </si>
  <si>
    <t>Dera Ismael Khan Airport</t>
  </si>
  <si>
    <t>Dalbandin Airport</t>
  </si>
  <si>
    <t>Faisalabad International Airport</t>
  </si>
  <si>
    <t>Gwadar International Airport</t>
  </si>
  <si>
    <t>Gilgit Airport</t>
  </si>
  <si>
    <t>Hyderabad Airport</t>
  </si>
  <si>
    <t>Islamabad International airport</t>
  </si>
  <si>
    <t>Kadanwari Airport</t>
  </si>
  <si>
    <t>Karachi Jinnah International Airport</t>
  </si>
  <si>
    <t>Lahore Allama Iqbal International Airport</t>
  </si>
  <si>
    <t>Moenjodaro Airport</t>
  </si>
  <si>
    <t>Multan International Airport</t>
  </si>
  <si>
    <t>Nawabshah Airport</t>
  </si>
  <si>
    <t>Panjgur Airport</t>
  </si>
  <si>
    <t>Pasni Airport</t>
  </si>
  <si>
    <t>Peshawar Bacha Khan International Airport</t>
  </si>
  <si>
    <t>Quetta International Airport</t>
  </si>
  <si>
    <t>Shaikh Zaid International Airport</t>
  </si>
  <si>
    <t>Sawan Airport</t>
  </si>
  <si>
    <t>Sehwan Sharif Airport</t>
  </si>
  <si>
    <t>Sialkot International Airport</t>
  </si>
  <si>
    <t>Skardu Airport</t>
  </si>
  <si>
    <t>Sui Airport</t>
  </si>
  <si>
    <t>Sukkur Airport</t>
  </si>
  <si>
    <t>Turbat International Airport</t>
  </si>
  <si>
    <t>Zhob Airport</t>
  </si>
  <si>
    <t>Bacolod-Silay International Airport</t>
  </si>
  <si>
    <t>Bagabag Airport</t>
  </si>
  <si>
    <t>Loakan Airport</t>
  </si>
  <si>
    <t>Baler Airport</t>
  </si>
  <si>
    <t>Basco Airport</t>
  </si>
  <si>
    <t>Sanga-Sanga Airport</t>
  </si>
  <si>
    <t>Borongan Airport</t>
  </si>
  <si>
    <t>Bancasi Airport</t>
  </si>
  <si>
    <t>Laguindingan International Airport</t>
  </si>
  <si>
    <t>Calapan Airport</t>
  </si>
  <si>
    <t>Calbayog Airport</t>
  </si>
  <si>
    <t>Catarman National Airport</t>
  </si>
  <si>
    <t>Cauayan Airport</t>
  </si>
  <si>
    <t>Francisco B. Reyes Airport</t>
  </si>
  <si>
    <t>Awang Airport</t>
  </si>
  <si>
    <t>Francisco Bangoy International Airport</t>
  </si>
  <si>
    <t>Dipolog Airport</t>
  </si>
  <si>
    <t>Sibulan Airport</t>
  </si>
  <si>
    <t>Marinduque Airport</t>
  </si>
  <si>
    <t>General Santos International Airport</t>
  </si>
  <si>
    <t>Guiuan Airport</t>
  </si>
  <si>
    <t>Iloilo International Airport</t>
  </si>
  <si>
    <t>Itbayat Airport</t>
  </si>
  <si>
    <t>Jolo Airport</t>
  </si>
  <si>
    <t>Kalibo International Airport</t>
  </si>
  <si>
    <t>Laoag International Airport</t>
  </si>
  <si>
    <t>Mactan-Cebu International Airport</t>
  </si>
  <si>
    <t>Legazpi Airport</t>
  </si>
  <si>
    <t>Lubang Airport</t>
  </si>
  <si>
    <t>Godofredo P. Ramos Airport</t>
  </si>
  <si>
    <t>Camiguin Airport</t>
  </si>
  <si>
    <t>Mamburao Airport</t>
  </si>
  <si>
    <t>Clark International Airport</t>
  </si>
  <si>
    <t>Ninoy Aquino International Airport</t>
  </si>
  <si>
    <t>Moises R. Espinosa Airport</t>
  </si>
  <si>
    <t>Naga Airport</t>
  </si>
  <si>
    <t>Subic Bay International Airport</t>
  </si>
  <si>
    <t>Ormoc Airport</t>
  </si>
  <si>
    <t>Labo Airport</t>
  </si>
  <si>
    <t>Pagadian Airport</t>
  </si>
  <si>
    <t>Puerto Princesa International Airport</t>
  </si>
  <si>
    <t>Roxas Airport</t>
  </si>
  <si>
    <t>San Jose Airport (Mindoro)</t>
  </si>
  <si>
    <t>Evelio Javier Airport</t>
  </si>
  <si>
    <t>San Vicente Airport</t>
  </si>
  <si>
    <t>Sayak Airport</t>
  </si>
  <si>
    <t>Allah Valley Airport</t>
  </si>
  <si>
    <t>Surigao Airport</t>
  </si>
  <si>
    <t>Daniel Z. Romualdez Airport</t>
  </si>
  <si>
    <t>Tagbilaran Airport</t>
  </si>
  <si>
    <t>Tandag Airport</t>
  </si>
  <si>
    <t>Tugdan Airport</t>
  </si>
  <si>
    <t>Tuguegarao Airport</t>
  </si>
  <si>
    <t>Mindoro Airport</t>
  </si>
  <si>
    <t>Virac Airport</t>
  </si>
  <si>
    <t>Zamboanga International Airport</t>
  </si>
  <si>
    <t>Gimhae International Airport</t>
  </si>
  <si>
    <t>Cheongju International Airport</t>
  </si>
  <si>
    <t>Daegu International Airport</t>
  </si>
  <si>
    <t>Gunsan Airport</t>
  </si>
  <si>
    <t>Gwangju Airport</t>
  </si>
  <si>
    <t>Incheon International Airport</t>
  </si>
  <si>
    <t>Jeju International Airport</t>
  </si>
  <si>
    <t>Muan International Airport</t>
  </si>
  <si>
    <t>Sacheon Airport</t>
  </si>
  <si>
    <t>Gimpo International Airport</t>
  </si>
  <si>
    <t>Ulsan Airport</t>
  </si>
  <si>
    <t>Wonju Airport</t>
  </si>
  <si>
    <t>Yangyang International Airport</t>
  </si>
  <si>
    <t>Yeosu Airport</t>
  </si>
  <si>
    <t>Asau Airport</t>
  </si>
  <si>
    <t>Faleolo International Airport</t>
  </si>
  <si>
    <t>Maota Airport</t>
  </si>
  <si>
    <t>Singapore Changi Airport</t>
  </si>
  <si>
    <t>Bandaranaike International Airport</t>
  </si>
  <si>
    <t>Suvarnabhumi International Airport</t>
  </si>
  <si>
    <t>Don Mueang International Airport</t>
  </si>
  <si>
    <t>Buriram Airport</t>
  </si>
  <si>
    <t>Chiang Mai International Airport</t>
  </si>
  <si>
    <t>Chiang Rai International Airport</t>
  </si>
  <si>
    <t>Chumphon Airport</t>
  </si>
  <si>
    <t>Hat Yai International Airport</t>
  </si>
  <si>
    <t>Hua Hin Airport</t>
  </si>
  <si>
    <t>Khon Kaen Airport</t>
  </si>
  <si>
    <t>Samui Airport</t>
  </si>
  <si>
    <t>Krabi Airport</t>
  </si>
  <si>
    <t>Lampang Airport</t>
  </si>
  <si>
    <t>Loei Airport</t>
  </si>
  <si>
    <t>Mae Hong Son Airport</t>
  </si>
  <si>
    <t>Mae Sot Airport</t>
  </si>
  <si>
    <t>Nakhon Phanom Airport</t>
  </si>
  <si>
    <t>Nakhon Ratchasima Airport</t>
  </si>
  <si>
    <t>Nakhon Si Thammarat Airport</t>
  </si>
  <si>
    <t>Nan Nakhon Airport</t>
  </si>
  <si>
    <t>Narathiwat Airport</t>
  </si>
  <si>
    <t>Pai Airport</t>
  </si>
  <si>
    <t>U-Tapao International Airport</t>
  </si>
  <si>
    <t>Phetchabun Airport</t>
  </si>
  <si>
    <t>Phitsanulok Airport</t>
  </si>
  <si>
    <t>Phrae Airport</t>
  </si>
  <si>
    <t>Phuket International Airport</t>
  </si>
  <si>
    <t>Ranong Airport</t>
  </si>
  <si>
    <t>Roi Et Airport</t>
  </si>
  <si>
    <t>Sakon Nakhon Airport</t>
  </si>
  <si>
    <t>Sukhothai Airport</t>
  </si>
  <si>
    <t>Surat Thani Airport</t>
  </si>
  <si>
    <t>Trang Airport</t>
  </si>
  <si>
    <t>Trat Airport</t>
  </si>
  <si>
    <t>Ubon Ratchathani Airport</t>
  </si>
  <si>
    <t>Udon Thani Airport</t>
  </si>
  <si>
    <t>Fua'amotu International Airport</t>
  </si>
  <si>
    <t>Bukhara Airport</t>
  </si>
  <si>
    <t>Navoiy Airport</t>
  </si>
  <si>
    <t>Samarkand Airport</t>
  </si>
  <si>
    <t>Tashkent International Airport</t>
  </si>
  <si>
    <t>Termez Airport</t>
  </si>
  <si>
    <t>Urgench Airport</t>
  </si>
  <si>
    <t>Buon Ma Thuot Airport</t>
  </si>
  <si>
    <t>Ca Mau Airport</t>
  </si>
  <si>
    <t>Can Tho International Airport</t>
  </si>
  <si>
    <t>Con Dao Airport</t>
  </si>
  <si>
    <t>Da Nang International Airport</t>
  </si>
  <si>
    <t>Lien Khuong Airport</t>
  </si>
  <si>
    <t>Dien Bien Phu Airport</t>
  </si>
  <si>
    <t>Dong Hoi Airport</t>
  </si>
  <si>
    <t>Noi Bai International Airport</t>
  </si>
  <si>
    <t>Haiphong Airport (Cat Bi)</t>
  </si>
  <si>
    <t>Tan Son Nhat International Airport</t>
  </si>
  <si>
    <t>Hue Airport</t>
  </si>
  <si>
    <t>Cam Ranh International Airport</t>
  </si>
  <si>
    <t>Phu Quoc International Airport</t>
  </si>
  <si>
    <t>Pleiku Airport</t>
  </si>
  <si>
    <t>Chu Lai International Airport</t>
  </si>
  <si>
    <t>Qui Nhon Airport</t>
  </si>
  <si>
    <t>Rach Gia Airport</t>
  </si>
  <si>
    <t>Tho Xuan Airport</t>
  </si>
  <si>
    <t>Tuy Hoa Airport</t>
  </si>
  <si>
    <t>Vinh City Airport</t>
  </si>
  <si>
    <t>Wallis Hihifo Airport</t>
  </si>
  <si>
    <t>Pointe Vele Airport</t>
  </si>
  <si>
    <t>Tirana International Airport Nene Tereza</t>
  </si>
  <si>
    <t>Shirak Airport</t>
  </si>
  <si>
    <t>Zvartnots International Airport</t>
  </si>
  <si>
    <t>Flughafen Graz</t>
  </si>
  <si>
    <t>Innsbruck Airport</t>
  </si>
  <si>
    <t>Klagenfurt Airport</t>
  </si>
  <si>
    <t>Flughafen Linz</t>
  </si>
  <si>
    <t>Flughafen Salzburg W.A.Mozart</t>
  </si>
  <si>
    <t>Vienna International Airport</t>
  </si>
  <si>
    <t>Heydar Aliyev International Airport</t>
  </si>
  <si>
    <t>Ganja International Airport</t>
  </si>
  <si>
    <t>Lankaran International Airport</t>
  </si>
  <si>
    <t>Nakhchivan International Airport</t>
  </si>
  <si>
    <t>Qabala International Airport</t>
  </si>
  <si>
    <t>Zaqatala Airport</t>
  </si>
  <si>
    <t>Minsk National Airport</t>
  </si>
  <si>
    <t>Antwerp Airport</t>
  </si>
  <si>
    <t>Brussels Airport</t>
  </si>
  <si>
    <t>Brussels South-Charleroi Airport</t>
  </si>
  <si>
    <t>Liège Airport</t>
  </si>
  <si>
    <t>Ostend-Bruges International Airport</t>
  </si>
  <si>
    <t>Banja Luka Airport</t>
  </si>
  <si>
    <t>Aerodrom Mostar d.o.o.</t>
  </si>
  <si>
    <t>Sarajevo International Airport</t>
  </si>
  <si>
    <t>Tuzla Airport</t>
  </si>
  <si>
    <t>Bourgas Airport</t>
  </si>
  <si>
    <t>Plovdiv Airport</t>
  </si>
  <si>
    <t>Sofia Airport</t>
  </si>
  <si>
    <t>Varna International Airport</t>
  </si>
  <si>
    <t>Dubrovnik Airport</t>
  </si>
  <si>
    <t>Osijek Airport</t>
  </si>
  <si>
    <t>Pula Airport</t>
  </si>
  <si>
    <t>Rijeka Airport</t>
  </si>
  <si>
    <t>Split Airport</t>
  </si>
  <si>
    <t>Zadar Airport</t>
  </si>
  <si>
    <t>Zagreb Airport</t>
  </si>
  <si>
    <t>Larnaka International Airport</t>
  </si>
  <si>
    <t>Pafos International Airport</t>
  </si>
  <si>
    <t>Brno Turany Airport</t>
  </si>
  <si>
    <t>Karlovy Vary Airport</t>
  </si>
  <si>
    <t>Ostrava Leos Janacek Airport</t>
  </si>
  <si>
    <t>Pardubice Airport</t>
  </si>
  <si>
    <t>Prague Airport</t>
  </si>
  <si>
    <t>Aalborg Airport</t>
  </si>
  <si>
    <t>Aarhus Airport</t>
  </si>
  <si>
    <t>Billund Airport</t>
  </si>
  <si>
    <t>Bornholm Airport</t>
  </si>
  <si>
    <t>Copenhagen Airport</t>
  </si>
  <si>
    <t>Roskilde Airport</t>
  </si>
  <si>
    <t>Esbjerg Airport</t>
  </si>
  <si>
    <t>Karup Airport</t>
  </si>
  <si>
    <t>Sonderborg Airport</t>
  </si>
  <si>
    <t>Thisted Airport</t>
  </si>
  <si>
    <t>Tallinn Airport</t>
  </si>
  <si>
    <t>Vagar Airport</t>
  </si>
  <si>
    <t>Enontekiö Airport</t>
  </si>
  <si>
    <t>Halli Airport</t>
  </si>
  <si>
    <t>Helsinki-Vantaa Airport</t>
  </si>
  <si>
    <t>Ivalo Airport</t>
  </si>
  <si>
    <t>Joensuu Airport</t>
  </si>
  <si>
    <t>Kajaani Airport</t>
  </si>
  <si>
    <t>Kauhava Airport</t>
  </si>
  <si>
    <t>Kemi-Tornio Airport</t>
  </si>
  <si>
    <t>Kittilä Airport</t>
  </si>
  <si>
    <t>Kokkola-Pietarsaari Airport</t>
  </si>
  <si>
    <t>Kuopio Airport</t>
  </si>
  <si>
    <t>Kuusamo Airport</t>
  </si>
  <si>
    <t>Lappeenranta Airport</t>
  </si>
  <si>
    <t>Maarianhamina Airport</t>
  </si>
  <si>
    <t>Oulu Airport</t>
  </si>
  <si>
    <t>Pori Airport</t>
  </si>
  <si>
    <t>Rovaniemi Airport</t>
  </si>
  <si>
    <t>Savonlinna Airport</t>
  </si>
  <si>
    <t>Tampere-Pirkkala Airport</t>
  </si>
  <si>
    <t>Tikkakoski Jyväskylä Airport</t>
  </si>
  <si>
    <t>Turku Airport</t>
  </si>
  <si>
    <t>Utti Airport</t>
  </si>
  <si>
    <t>Vaasa Airport</t>
  </si>
  <si>
    <t>Varkaus Airport</t>
  </si>
  <si>
    <t>Aéroport d'Agen</t>
  </si>
  <si>
    <t>Aix-en-Provence Aerodrome</t>
  </si>
  <si>
    <t>Aéroport d'Ajaccio Napoleon Bonaparte</t>
  </si>
  <si>
    <t>Aeroport Albert Picardie</t>
  </si>
  <si>
    <t>Albi - Le Sequestre Aerodrome</t>
  </si>
  <si>
    <t>Amiens - Glisy Aerodrome</t>
  </si>
  <si>
    <t>Aéroport d'Angoulême-Cognac</t>
  </si>
  <si>
    <t>Aéroport Annecy Mont Blanc</t>
  </si>
  <si>
    <t>Le Mans-Arnage Airport</t>
  </si>
  <si>
    <t>Arras - Roclincourt Airport</t>
  </si>
  <si>
    <t>Aubenas - Ardèche Méridional Aerodrome</t>
  </si>
  <si>
    <t>Aéroport d'Aurillac-Tronquières</t>
  </si>
  <si>
    <t>Auxerre-Branches Airport</t>
  </si>
  <si>
    <t>Aéroport d'Avignon-Provence</t>
  </si>
  <si>
    <t>Aéroport Troyes en Champagne</t>
  </si>
  <si>
    <t>Aéroport de Bastia-Poretta</t>
  </si>
  <si>
    <t>Aéroport de Beauvais-Tille</t>
  </si>
  <si>
    <t>Aéroport de Bergerac Dordogne Périgord</t>
  </si>
  <si>
    <t>Besançon - La Vèze Aerodrome</t>
  </si>
  <si>
    <t>Aéroport Béziers Cap d'Agde</t>
  </si>
  <si>
    <t>Aéroport de Biarritz-Anglet-Bayonne</t>
  </si>
  <si>
    <t>Blois - Le Breuil Airport</t>
  </si>
  <si>
    <t>Aéroport de Bordeaux</t>
  </si>
  <si>
    <t>Bourges Airport</t>
  </si>
  <si>
    <t>Brest Bretagne Aéroport</t>
  </si>
  <si>
    <t>Brive-La Roche Airport</t>
  </si>
  <si>
    <t>Aéroport de Caen-Carpiquet</t>
  </si>
  <si>
    <t>Cahors - Lalbenque Airport</t>
  </si>
  <si>
    <t>Aéroport de Calais - Dunkerque</t>
  </si>
  <si>
    <t>Aéroport de Calvi-Sainte Catherine</t>
  </si>
  <si>
    <t>Aéroport Cannes-Mandelieu</t>
  </si>
  <si>
    <t>Aéroport de Carcassonne</t>
  </si>
  <si>
    <t>L'aéroport du Castellet</t>
  </si>
  <si>
    <t>Aéroport de Castres - Mazamet</t>
  </si>
  <si>
    <t>Aéroport de Chalon - Champforgeuil</t>
  </si>
  <si>
    <t>Aéroport de Chambéry/Savoie</t>
  </si>
  <si>
    <t>Aéroport Châteauroux-Centre</t>
  </si>
  <si>
    <t>Chavenay - Villepreux Aerodrome</t>
  </si>
  <si>
    <t>Chelles - Le Pin Aerodrome</t>
  </si>
  <si>
    <t>Aéroport de Cherbourg - Maupertus</t>
  </si>
  <si>
    <t>Cholet - Le Pontreau Aerodrome</t>
  </si>
  <si>
    <t>Aéroport de Clermont-Ferrand Auvergne</t>
  </si>
  <si>
    <t>Cognac - Châteaubernard Air Base</t>
  </si>
  <si>
    <t>Aéroport de Colmar - Houssen</t>
  </si>
  <si>
    <t>Coulommiers - Voisins Aerodrome</t>
  </si>
  <si>
    <t>Aéroport de Deauville - Saint-Gatien</t>
  </si>
  <si>
    <t>Aéroport Dijon-Bourgogne</t>
  </si>
  <si>
    <t>Aéroport de Dinard Pleurtuit</t>
  </si>
  <si>
    <t>Aéroport de Dôle-Jura</t>
  </si>
  <si>
    <t>Aéroport de Figari Sud Corse</t>
  </si>
  <si>
    <t>Aéroport de Gap-Tallard</t>
  </si>
  <si>
    <t>Aéroport de Grenoble-Isère</t>
  </si>
  <si>
    <t>Guéret - Saint-Laurent Airport</t>
  </si>
  <si>
    <t>Aérodrome d'Ile d'Yeu - Grand Phare</t>
  </si>
  <si>
    <t>Paris - Issy-les-Moulineaux Heliport</t>
  </si>
  <si>
    <t>La Baule - Pornichet - Le Pouliguen Airport</t>
  </si>
  <si>
    <t>Aéroport de La Rochelle-Ile de Ré</t>
  </si>
  <si>
    <t>La Roche-sur-Yon Aerodrome</t>
  </si>
  <si>
    <t>Aéroport de Lannion - Côte de Granit</t>
  </si>
  <si>
    <t>Laval-Entrammes Airport</t>
  </si>
  <si>
    <t>Aéroport Le Havre Octeville</t>
  </si>
  <si>
    <t>Le Puy - Loudes Airport</t>
  </si>
  <si>
    <t>Aéroport de Le Touquet - Côte d'Opale</t>
  </si>
  <si>
    <t>Aéroport de Lille-Lesquin</t>
  </si>
  <si>
    <t>Aéroport International de Limoges</t>
  </si>
  <si>
    <t>Lognes - Émerainville Aerodrome</t>
  </si>
  <si>
    <t>Aéroport de Lorient-Bretagne Sud</t>
  </si>
  <si>
    <t>Aéroport Tarbes-Lourdes Pyrénées</t>
  </si>
  <si>
    <t>Aéroport de Lyon-Bron</t>
  </si>
  <si>
    <t>Aéroport de Lyon-Saint Exupéry</t>
  </si>
  <si>
    <t>Mâcon - Charnay Airport</t>
  </si>
  <si>
    <t>Angers Loire Aéroport</t>
  </si>
  <si>
    <t>Aéroport Marseille Provence</t>
  </si>
  <si>
    <t>Maubeuge Aerodrome</t>
  </si>
  <si>
    <t>Meaux - Esbly Aerodrome</t>
  </si>
  <si>
    <t>Altiport de Megève</t>
  </si>
  <si>
    <t>Merville - Calonne Airport</t>
  </si>
  <si>
    <t>Metz Nancy Lorraine</t>
  </si>
  <si>
    <t>Aérodrome de Montbéliard - Courcelles</t>
  </si>
  <si>
    <t>Montluçon - Guéret Airport</t>
  </si>
  <si>
    <t>Aéroport de Montpellier-Méditerranée</t>
  </si>
  <si>
    <t>Morlaix - Ploujean Airport</t>
  </si>
  <si>
    <t>Moulins - Montbeugny Airport</t>
  </si>
  <si>
    <t>Nancy - Essey Airport</t>
  </si>
  <si>
    <t>Aéroport Nantes Atlantique</t>
  </si>
  <si>
    <t>L'aéroport de Nevers-Fourchambault</t>
  </si>
  <si>
    <t>Aéroport Nice Côte d'Azur</t>
  </si>
  <si>
    <t>Aéroport de Nîmes-Arles-Camargue</t>
  </si>
  <si>
    <t>Niort - Souché Airport</t>
  </si>
  <si>
    <t>Orléans - Saint-Denis-de-l'Hôtel Airport</t>
  </si>
  <si>
    <t>Aéroport de Paris-Charles de Gaulle</t>
  </si>
  <si>
    <t>Aéroport de Paris-Orly</t>
  </si>
  <si>
    <t>Paris - Le Bourget Airport</t>
  </si>
  <si>
    <t>Aéroport de Pau-Pyrénées</t>
  </si>
  <si>
    <t>Aéroport de Perigueux-Bassillac</t>
  </si>
  <si>
    <t>Aéroport de Perpignan-Rivesaltes</t>
  </si>
  <si>
    <t>Persan - Beaumont Airport</t>
  </si>
  <si>
    <t>Aeroport Poitiers Biard</t>
  </si>
  <si>
    <t>Aérodrome de Pontoise - Cormeilles</t>
  </si>
  <si>
    <t>Aéroport de Quimper-Cornouaille</t>
  </si>
  <si>
    <t>Aéroport de Reims-en Champagne</t>
  </si>
  <si>
    <t>Aéroport de Rennes</t>
  </si>
  <si>
    <t>Roanne Renaison Airport</t>
  </si>
  <si>
    <t>Rochefort – Saint-Agnant Airport</t>
  </si>
  <si>
    <t>Rodez-Aveyron Airport</t>
  </si>
  <si>
    <t>Aéroport Rouen Vallée de Seine</t>
  </si>
  <si>
    <t>Royan - Médis Aerodrome</t>
  </si>
  <si>
    <t>Aéroport de Saint-Brieuc - Armor</t>
  </si>
  <si>
    <t>Mont-Dauphin-Saint-Crépin Airport</t>
  </si>
  <si>
    <t>Saint-Cyr-l'École Aerodrome</t>
  </si>
  <si>
    <t>Aéroport de Boutheon</t>
  </si>
  <si>
    <t>Aéroport de Saint Nazaire-Montoir</t>
  </si>
  <si>
    <t>Aéroport Saint-Tropez</t>
  </si>
  <si>
    <t>Saint-Yan Airport</t>
  </si>
  <si>
    <t>Saumur - Saint-Hilaire - Saint-Florent Aerodrome</t>
  </si>
  <si>
    <t>Aéroport de Strasbourg</t>
  </si>
  <si>
    <t>Aéroport de Toulon-Hyères</t>
  </si>
  <si>
    <t>Aéroport de Toulouse-Blagnac</t>
  </si>
  <si>
    <t>Aéroport de Tours Val de Loire</t>
  </si>
  <si>
    <t>Toussus-le-Noble Airport</t>
  </si>
  <si>
    <t>Aéroport de Chabeuil</t>
  </si>
  <si>
    <t>Valenciennes-Denain Airport</t>
  </si>
  <si>
    <t>Aéroport de Vannes</t>
  </si>
  <si>
    <t>Aéroport de Paris Vatry</t>
  </si>
  <si>
    <t>Aéroport de Vichy-Charmeil</t>
  </si>
  <si>
    <t>Aéroport d'Epinal-Mirecourt</t>
  </si>
  <si>
    <t>Batumi International Airport</t>
  </si>
  <si>
    <t>King David The Builder Kutaisi International Airport</t>
  </si>
  <si>
    <t>Tbilisi  International Airport</t>
  </si>
  <si>
    <t>Karlsruhe/Baden-Baden Airport</t>
  </si>
  <si>
    <t>Berlin Brandenburg Airport</t>
  </si>
  <si>
    <t>Schoenefeld Airport</t>
  </si>
  <si>
    <t>Tegel Airport</t>
  </si>
  <si>
    <t>Flughafen Bremen</t>
  </si>
  <si>
    <t>Köln-Bonn Airport</t>
  </si>
  <si>
    <t>Flughafen Dortmund</t>
  </si>
  <si>
    <t>Flughafen Dresden</t>
  </si>
  <si>
    <t>Düsseldorf International Airport</t>
  </si>
  <si>
    <t>Flughafen Erfurt-Weimar</t>
  </si>
  <si>
    <t>Flughafen Frankfurt/Main</t>
  </si>
  <si>
    <t>Flughafen Friedrichshafen</t>
  </si>
  <si>
    <t>Flughafen Frankfurt-Hahn</t>
  </si>
  <si>
    <t>Flughafen Hamburg</t>
  </si>
  <si>
    <t>Flughafen Hannover</t>
  </si>
  <si>
    <t>Flughafen Leipzig/Halle</t>
  </si>
  <si>
    <t>Flughafen Paderborn/Lippstadt</t>
  </si>
  <si>
    <t>Memmingen Airport</t>
  </si>
  <si>
    <t>Munich Airport</t>
  </si>
  <si>
    <t>Flughafen Münster/Osnabrück</t>
  </si>
  <si>
    <t>Flughafen International Nuremberg</t>
  </si>
  <si>
    <t>Flughafen Rostock-Laage</t>
  </si>
  <si>
    <t>Saarbruecken Airport</t>
  </si>
  <si>
    <t>Flughafen Stuttgart</t>
  </si>
  <si>
    <t>Weeze Airport / Niederrhein Airport</t>
  </si>
  <si>
    <t>Gibraltar Airport</t>
  </si>
  <si>
    <t>Alexandroupolis International Airport Democritos</t>
  </si>
  <si>
    <t>Araxos Airport</t>
  </si>
  <si>
    <t>Astypalaia Island National Airport</t>
  </si>
  <si>
    <t>Athens International Airport</t>
  </si>
  <si>
    <t>Chania International Airport</t>
  </si>
  <si>
    <t>Chios Island National Airport</t>
  </si>
  <si>
    <t>Heraklion International Airport</t>
  </si>
  <si>
    <t>Ikaria Island National Airport</t>
  </si>
  <si>
    <t>Ioannina National Airport</t>
  </si>
  <si>
    <t>Kalamata International Airport</t>
  </si>
  <si>
    <t>Kalymnos National Airport</t>
  </si>
  <si>
    <t>Karpathos Island National Airport</t>
  </si>
  <si>
    <t>Kasos Airport</t>
  </si>
  <si>
    <t>Kastelorizo Airport</t>
  </si>
  <si>
    <t>Kastoria National Airport</t>
  </si>
  <si>
    <t>Kavala International Airport</t>
  </si>
  <si>
    <t>Kefallinia Island International Airport</t>
  </si>
  <si>
    <t>Corfu (Kerkyra) International Airport</t>
  </si>
  <si>
    <t>Kythira Island National Airport</t>
  </si>
  <si>
    <t>Kos Island International Airport</t>
  </si>
  <si>
    <t>Kozani National Airport</t>
  </si>
  <si>
    <t>Leros Island National Airport</t>
  </si>
  <si>
    <t>Limnos Airport</t>
  </si>
  <si>
    <t>Mykonos Airport</t>
  </si>
  <si>
    <t>Milos Airport</t>
  </si>
  <si>
    <t>Mytilini International Airport</t>
  </si>
  <si>
    <t>Naxos Island National Airport</t>
  </si>
  <si>
    <t>Paros National Airport</t>
  </si>
  <si>
    <t>Aktion Airport</t>
  </si>
  <si>
    <t>Rhodes International Airport</t>
  </si>
  <si>
    <t>Samos International Airport</t>
  </si>
  <si>
    <t>Santorini (Thira) National Airport</t>
  </si>
  <si>
    <t>Sitia Airport</t>
  </si>
  <si>
    <t>Skiathos Airport</t>
  </si>
  <si>
    <t>Skyros Airport</t>
  </si>
  <si>
    <t>Syros Island National Airport</t>
  </si>
  <si>
    <t>Thessaloniki International Airport</t>
  </si>
  <si>
    <t>Nea Anchialos National Airport</t>
  </si>
  <si>
    <t>Zakynthos International Airport</t>
  </si>
  <si>
    <t>Budapest Ferenc Liszt International Airport</t>
  </si>
  <si>
    <t>Akureyri Airport</t>
  </si>
  <si>
    <t>Egilsstaðir Airport</t>
  </si>
  <si>
    <t>Grimsey Airport</t>
  </si>
  <si>
    <t>Hornafjordur Airport</t>
  </si>
  <si>
    <t>Husavik Airport</t>
  </si>
  <si>
    <t>Isafjordur Airport</t>
  </si>
  <si>
    <t>Keflavik International Airport</t>
  </si>
  <si>
    <t>Reykjavík Airport</t>
  </si>
  <si>
    <t>Vestmannaeyjar Airport</t>
  </si>
  <si>
    <t>Cork Airport</t>
  </si>
  <si>
    <t>Dublin Airport</t>
  </si>
  <si>
    <t>Ireland West Airport Knock</t>
  </si>
  <si>
    <t>Shannon Airport</t>
  </si>
  <si>
    <t>Waterford Airport</t>
  </si>
  <si>
    <t>Albenga Airport</t>
  </si>
  <si>
    <t>Alghero Airport</t>
  </si>
  <si>
    <t>Ancona airport</t>
  </si>
  <si>
    <t>Aosta Valley Airport</t>
  </si>
  <si>
    <t>Aeroporto di Bari</t>
  </si>
  <si>
    <t>Aeroporto G. Marconi di Bologna S.p.A.</t>
  </si>
  <si>
    <t>Bolzano Airport</t>
  </si>
  <si>
    <t>Aeroporto di Brindisi</t>
  </si>
  <si>
    <t>Aeroporto Cagliari Elmas</t>
  </si>
  <si>
    <t>Catania Fontanarossa Airport</t>
  </si>
  <si>
    <t>Comiso Airport</t>
  </si>
  <si>
    <t>Crotone Airport</t>
  </si>
  <si>
    <t>Cuneo Levaldigi Airport</t>
  </si>
  <si>
    <t>Marina di Campo Airport</t>
  </si>
  <si>
    <t>Aeroporto di Firenze</t>
  </si>
  <si>
    <t>Aeroporto di Foggia "Gino Lisa"</t>
  </si>
  <si>
    <t>Forli Airport</t>
  </si>
  <si>
    <t>Genoa Cristoforo Colombo Airport</t>
  </si>
  <si>
    <t>Grosseto Airport</t>
  </si>
  <si>
    <t>Lamezia Terme Airport</t>
  </si>
  <si>
    <t>Lampedusa Airport</t>
  </si>
  <si>
    <t>Milano Orio al Serio International Airport</t>
  </si>
  <si>
    <t>Milano Linate</t>
  </si>
  <si>
    <t>Milano Malpensa</t>
  </si>
  <si>
    <t>Brescia Airport</t>
  </si>
  <si>
    <t>Aeroporto Internazionale di Napoli</t>
  </si>
  <si>
    <t>Aeroporto Olbia Costa Smeralda</t>
  </si>
  <si>
    <t>Falcone e Borsellino Palermo Airport</t>
  </si>
  <si>
    <t>Pantelleria Airport</t>
  </si>
  <si>
    <t>Parma International Airport</t>
  </si>
  <si>
    <t>Perugia Airport</t>
  </si>
  <si>
    <t>Abruzzo Airport</t>
  </si>
  <si>
    <t>Pisa International Airport</t>
  </si>
  <si>
    <t>Reggio Calabria Airport</t>
  </si>
  <si>
    <t>Rimini Federico Fellini Airport</t>
  </si>
  <si>
    <t>Aeroporto di Roma-Ciampino</t>
  </si>
  <si>
    <t>Aeroporto di Roma-Fiumicino</t>
  </si>
  <si>
    <t>Salerno Costa d'Amalfi Airport</t>
  </si>
  <si>
    <t>Aeroporto di Grottaglie</t>
  </si>
  <si>
    <t>Trapani Birgi Airport</t>
  </si>
  <si>
    <t>Treviso Airport</t>
  </si>
  <si>
    <t>Aeroporto di Trieste</t>
  </si>
  <si>
    <t>Turin Airport</t>
  </si>
  <si>
    <t>Aeroporto di Venezia Marco Polo</t>
  </si>
  <si>
    <t>Verona Airport</t>
  </si>
  <si>
    <t>Pristina International Airport "Adem Jashari“</t>
  </si>
  <si>
    <t>Riga International Airport</t>
  </si>
  <si>
    <t>Kaunas Airport</t>
  </si>
  <si>
    <t>Palanga Airport</t>
  </si>
  <si>
    <t>Siauliai International Airport</t>
  </si>
  <si>
    <t>Vilnius International Airport</t>
  </si>
  <si>
    <t>Luxembourg-Findel International Airport</t>
  </si>
  <si>
    <t>Malta International Airport</t>
  </si>
  <si>
    <t>Chisinau Airport</t>
  </si>
  <si>
    <t>Héliport de Monaco-Fontvielle</t>
  </si>
  <si>
    <t>Podgorica Airport</t>
  </si>
  <si>
    <t>Tivat Airport</t>
  </si>
  <si>
    <t>Amsterdam Airport Schiphol</t>
  </si>
  <si>
    <t>Eindhoven Airport</t>
  </si>
  <si>
    <t>Groningen Airport Eelde</t>
  </si>
  <si>
    <t>Maastricht Aachen Airport</t>
  </si>
  <si>
    <t>Rotterdam The Hague Airport</t>
  </si>
  <si>
    <t>Ohrid St. Paul The Apostle Airport</t>
  </si>
  <si>
    <t>Skopje "Alexander the Great" Airport</t>
  </si>
  <si>
    <t>Aalesund Airport</t>
  </si>
  <si>
    <t>Alta Airport</t>
  </si>
  <si>
    <t>Andoya, Andenes Airport</t>
  </si>
  <si>
    <t>Bardufoss Airport</t>
  </si>
  <si>
    <t>Batsfjord Airport</t>
  </si>
  <si>
    <t>Bergen Airport</t>
  </si>
  <si>
    <t>Berlevag Airport</t>
  </si>
  <si>
    <t>Bodo Airport</t>
  </si>
  <si>
    <t>Bronnoysund Airport</t>
  </si>
  <si>
    <t>Valdres Airport</t>
  </si>
  <si>
    <t>Floro Airport</t>
  </si>
  <si>
    <t>Forde, Bringeland Airport</t>
  </si>
  <si>
    <t>Hammerfest Airport</t>
  </si>
  <si>
    <t>Evenes Airport</t>
  </si>
  <si>
    <t>Hasvik Airport</t>
  </si>
  <si>
    <t>Haugesund Airport</t>
  </si>
  <si>
    <t>Honningsvag Airport</t>
  </si>
  <si>
    <t>Kirkenes Airport</t>
  </si>
  <si>
    <t>Kristiansand Airport</t>
  </si>
  <si>
    <t>Kristiansund Airport</t>
  </si>
  <si>
    <t>Lakselv Airport</t>
  </si>
  <si>
    <t>Leknes Airport</t>
  </si>
  <si>
    <t>Svalbard Airport</t>
  </si>
  <si>
    <t>Mehamn Airport</t>
  </si>
  <si>
    <t>Mo i Rana Airport</t>
  </si>
  <si>
    <t>Molde Airport</t>
  </si>
  <si>
    <t>Mosjoen Airport</t>
  </si>
  <si>
    <t>Moss/Rygge Airport</t>
  </si>
  <si>
    <t>Namsos Airport</t>
  </si>
  <si>
    <t>Narvik Framnes Airport</t>
  </si>
  <si>
    <t>Notodden Airport</t>
  </si>
  <si>
    <t>Orlandet Airport</t>
  </si>
  <si>
    <t>Orsta-Volda Airport</t>
  </si>
  <si>
    <t>Oslo-Garnemoen Airport</t>
  </si>
  <si>
    <t>Roeros Airport</t>
  </si>
  <si>
    <t>Rorvik Airport</t>
  </si>
  <si>
    <t>Rost Airport</t>
  </si>
  <si>
    <t>Sandane Airport</t>
  </si>
  <si>
    <t>Sandefjord Torp Airport</t>
  </si>
  <si>
    <t>Sandnessjøen Airport</t>
  </si>
  <si>
    <t>Skien Airport</t>
  </si>
  <si>
    <t>Sogndal Haukasen Airport</t>
  </si>
  <si>
    <t>Sorkjosen Airport</t>
  </si>
  <si>
    <t>Stavanger Airport</t>
  </si>
  <si>
    <t>Stokmarknes Airport</t>
  </si>
  <si>
    <t>Stord Airport</t>
  </si>
  <si>
    <t>Svolvaer Airport</t>
  </si>
  <si>
    <t>Tromsoe Airport</t>
  </si>
  <si>
    <t>Trondheim Airport</t>
  </si>
  <si>
    <t>Vadsoe Airport</t>
  </si>
  <si>
    <t>Vaeroy Heliport</t>
  </si>
  <si>
    <t>Vardoe Airport</t>
  </si>
  <si>
    <t>Zielona Góra – Babimost</t>
  </si>
  <si>
    <t>Bydgoszcz Airport</t>
  </si>
  <si>
    <t>Gdansk Rebiechowo Airport</t>
  </si>
  <si>
    <t>Katowice Intl Airport - GTL S.A.</t>
  </si>
  <si>
    <t>The John Paul II International Airport Krakow - Balice</t>
  </si>
  <si>
    <t>Lodz Wladyslaw Reymonta Airport</t>
  </si>
  <si>
    <t>Lublin Airport</t>
  </si>
  <si>
    <t>Poznań-Ławica Airport</t>
  </si>
  <si>
    <t>Radom Airport</t>
  </si>
  <si>
    <t>Rzeszów - Jasionka Airport</t>
  </si>
  <si>
    <t>Solidarity Szczecin-Goleniow Airport</t>
  </si>
  <si>
    <t>Olsztyn-Mazury Airport</t>
  </si>
  <si>
    <t>Warsaw Frederic Chopin Airport</t>
  </si>
  <si>
    <t>Warsaw-Modlin Mazovia Airport</t>
  </si>
  <si>
    <t>Wroclaw Nicolaus Copernicus Airport</t>
  </si>
  <si>
    <t>Beja Airport</t>
  </si>
  <si>
    <t>São Jorge Airport</t>
  </si>
  <si>
    <t>Faro Airport</t>
  </si>
  <si>
    <t>Flores Airport</t>
  </si>
  <si>
    <t>Madeira Airport</t>
  </si>
  <si>
    <t>Horta Airport</t>
  </si>
  <si>
    <t>Lajes Field</t>
  </si>
  <si>
    <t>Lisbon Airport</t>
  </si>
  <si>
    <t>Pico Airport</t>
  </si>
  <si>
    <t>Joao Paulo II Airport</t>
  </si>
  <si>
    <t>Porto Airport</t>
  </si>
  <si>
    <t>Porto Santo Airport</t>
  </si>
  <si>
    <t>Graciosa Airport</t>
  </si>
  <si>
    <t>Santa Maria Airport</t>
  </si>
  <si>
    <t>Corvo Airport</t>
  </si>
  <si>
    <t>Arad International Airport</t>
  </si>
  <si>
    <t>Bacau Airport</t>
  </si>
  <si>
    <t>Baia Mare Airport</t>
  </si>
  <si>
    <t>Bucharest Baneasa Aurel Blaicu International Airport</t>
  </si>
  <si>
    <t>Henri Coanda International Airport</t>
  </si>
  <si>
    <t>Cluj Avram Iancu International Airport</t>
  </si>
  <si>
    <t>Mihail Kogalniceanu International Airport</t>
  </si>
  <si>
    <t>Aeroportul Craiova</t>
  </si>
  <si>
    <t>Iasi Airport</t>
  </si>
  <si>
    <t>Oradea Airport</t>
  </si>
  <si>
    <t>Satu Mare International Airport</t>
  </si>
  <si>
    <t>Aeroportul International Sibiu</t>
  </si>
  <si>
    <t>Suceava Airport</t>
  </si>
  <si>
    <t>Targu Mures Airport</t>
  </si>
  <si>
    <t>Timişoara Traian Vuia International Airport</t>
  </si>
  <si>
    <t>Aeroportul International " Delta Dunarii " Tulcea</t>
  </si>
  <si>
    <t>Abakan International Airport</t>
  </si>
  <si>
    <t>Anadyr Airport</t>
  </si>
  <si>
    <t>Anapa Airport</t>
  </si>
  <si>
    <t>Arkhangelsk Airport</t>
  </si>
  <si>
    <t>Astrakhan Airport</t>
  </si>
  <si>
    <t>Barnaul International Airport</t>
  </si>
  <si>
    <t>Belgorod Airport</t>
  </si>
  <si>
    <t>Beloyarsky Airport</t>
  </si>
  <si>
    <t>Blagoveschensk Airport</t>
  </si>
  <si>
    <t>Bogorodskoye Airport</t>
  </si>
  <si>
    <t>Bugulma Airport</t>
  </si>
  <si>
    <t>Cheboksary Airport</t>
  </si>
  <si>
    <t>Chelyabinsk International Airport</t>
  </si>
  <si>
    <t>Chita Airport</t>
  </si>
  <si>
    <t>Koltsovo Airport</t>
  </si>
  <si>
    <t>Gelendzhik Airport</t>
  </si>
  <si>
    <t>Gorno-Altaysk Airport</t>
  </si>
  <si>
    <t>Irkutsk Airport</t>
  </si>
  <si>
    <t>Ivanovo Yuzhny Airport</t>
  </si>
  <si>
    <t>Izhevsk Airport</t>
  </si>
  <si>
    <t>Kaliningrad International Airport</t>
  </si>
  <si>
    <t>Kaluga (Grabtsevo) Airport</t>
  </si>
  <si>
    <t>Kazan Airport</t>
  </si>
  <si>
    <t>Kemerovo Airport</t>
  </si>
  <si>
    <t>Keperveyem Airport</t>
  </si>
  <si>
    <t>Novyy Airport</t>
  </si>
  <si>
    <t>Khanty-Mansiysk Airport</t>
  </si>
  <si>
    <t>Khatanga Airport</t>
  </si>
  <si>
    <t>Pobedilovo Airport</t>
  </si>
  <si>
    <t>Kogalym International Airport</t>
  </si>
  <si>
    <t>Komsomolsk Na Amure Airport</t>
  </si>
  <si>
    <t>Krasnodar Airport</t>
  </si>
  <si>
    <t>Krasnoyarsk Airport</t>
  </si>
  <si>
    <t>Kursk Vostochny Airport</t>
  </si>
  <si>
    <t>Kyzyl Airport</t>
  </si>
  <si>
    <t>Lensk Airport</t>
  </si>
  <si>
    <t>Magadan Airport</t>
  </si>
  <si>
    <t>Magnitogorsk Airport</t>
  </si>
  <si>
    <t>Makhachkala Airport</t>
  </si>
  <si>
    <t>Markovo Airport</t>
  </si>
  <si>
    <t>Mineralnye Vody International Airport</t>
  </si>
  <si>
    <t>Mirny Airport</t>
  </si>
  <si>
    <t>Moscow Domodedovo Airport</t>
  </si>
  <si>
    <t>Ostafyevo International Airport</t>
  </si>
  <si>
    <t>Sheremetyevo International Airport</t>
  </si>
  <si>
    <t>Vnukovo International Airport</t>
  </si>
  <si>
    <t>Zhukovsky International Airport</t>
  </si>
  <si>
    <t>Murmansk Airport</t>
  </si>
  <si>
    <t>Naberevnye Chelny Airport</t>
  </si>
  <si>
    <t>Nadym Airport</t>
  </si>
  <si>
    <t>Nikolayevsk-on-Amur Airport</t>
  </si>
  <si>
    <t>Nizhnevartosvsk Airport</t>
  </si>
  <si>
    <t>Airports of regions, CJSC, Nizhniy Novgorod Airport</t>
  </si>
  <si>
    <t>Nogliki Airport</t>
  </si>
  <si>
    <t>Noril'sk Airport</t>
  </si>
  <si>
    <t>Novokuznetsk Airport</t>
  </si>
  <si>
    <t>Novosibirsk International Airport Tolmachevo</t>
  </si>
  <si>
    <t>Okha Airport</t>
  </si>
  <si>
    <t>Novyj Urengoj Airport</t>
  </si>
  <si>
    <t>Noyabrsk Airport</t>
  </si>
  <si>
    <t>Okhotsk Airport</t>
  </si>
  <si>
    <t>Omsk Airport</t>
  </si>
  <si>
    <t>Orenburg Airport</t>
  </si>
  <si>
    <t>Penza Airport</t>
  </si>
  <si>
    <t>Perm Airport</t>
  </si>
  <si>
    <t>Yelisovo Airport</t>
  </si>
  <si>
    <t>Pevek Airport</t>
  </si>
  <si>
    <t>Rostov On Don Airport</t>
  </si>
  <si>
    <t>Pulkovo Airport</t>
  </si>
  <si>
    <t>Kurumoch International Airport</t>
  </si>
  <si>
    <t>Saransk Airport</t>
  </si>
  <si>
    <t>Saratov Airport</t>
  </si>
  <si>
    <t>Shakhtyorsk Airport</t>
  </si>
  <si>
    <t>Simferopol International Airport</t>
  </si>
  <si>
    <t>Adler-Sochi Airport</t>
  </si>
  <si>
    <t>Stavropol Airport</t>
  </si>
  <si>
    <t>Strezhevoy Airport</t>
  </si>
  <si>
    <t>Surgut Airport</t>
  </si>
  <si>
    <t>Syktyvkar Airport</t>
  </si>
  <si>
    <t>Tambov Donskoye Airport</t>
  </si>
  <si>
    <t>Tiksi Airport</t>
  </si>
  <si>
    <t>Tomsk Airport</t>
  </si>
  <si>
    <t>Tynda Airport</t>
  </si>
  <si>
    <t>Tyumen Airport</t>
  </si>
  <si>
    <t>UFA International Airport</t>
  </si>
  <si>
    <t>Ulan-Ude Airport</t>
  </si>
  <si>
    <t>Ulyanovsk Airport</t>
  </si>
  <si>
    <t>Vladikavkaz Airport</t>
  </si>
  <si>
    <t>Vladivostok Airport</t>
  </si>
  <si>
    <t>Volgograd International Airport</t>
  </si>
  <si>
    <t>Vorkuta Airport</t>
  </si>
  <si>
    <t>Voronezh Airport</t>
  </si>
  <si>
    <t>Polyarny Airport</t>
  </si>
  <si>
    <t>Yakutsk International Airport</t>
  </si>
  <si>
    <t>Tunoshna Airport</t>
  </si>
  <si>
    <t>Yoshkar-Ola Airport</t>
  </si>
  <si>
    <t>Yuzhno-Sakhalinsk Airport</t>
  </si>
  <si>
    <t>Belgrade Nikola Tesla Airport</t>
  </si>
  <si>
    <t>Niš Constantine the Great Airport</t>
  </si>
  <si>
    <t>M. R. Štefánik Airport</t>
  </si>
  <si>
    <t>Kosice Airport</t>
  </si>
  <si>
    <t>Piestany Airport</t>
  </si>
  <si>
    <t>Poprad-Tatry Airport</t>
  </si>
  <si>
    <t>Sliac Airport</t>
  </si>
  <si>
    <t>Žilina Airport</t>
  </si>
  <si>
    <t>Aerodrom Ljubljana International Airport</t>
  </si>
  <si>
    <t>Maribor Airport</t>
  </si>
  <si>
    <t>Portorož Airport</t>
  </si>
  <si>
    <t>Aeropuerto de A Coruña</t>
  </si>
  <si>
    <t>Aeropuerto de Albacete</t>
  </si>
  <si>
    <t>Algeciras Heliport</t>
  </si>
  <si>
    <t>Aeropuerto de Alicante-Elche</t>
  </si>
  <si>
    <t>Aeropuerto de Almería</t>
  </si>
  <si>
    <t>Aeropuerto de Asturias</t>
  </si>
  <si>
    <t>Aeropuerto de Badajoz</t>
  </si>
  <si>
    <t>Aeropuerto de Barcelona-El Prat</t>
  </si>
  <si>
    <t>Aeropuerto de Bilbao</t>
  </si>
  <si>
    <t>Aeropuerto de Burgos</t>
  </si>
  <si>
    <t>Ceuta Heliport</t>
  </si>
  <si>
    <t>Aeropuerto de Córdoba</t>
  </si>
  <si>
    <t>Aeropuerto de Fuerteventura</t>
  </si>
  <si>
    <t>Aeropuerto de Girona – Costa Brava</t>
  </si>
  <si>
    <t>Aeropuerto de Gran Canaria</t>
  </si>
  <si>
    <t>Aeropuerto de Federico García  Lorca Granada-Jaén</t>
  </si>
  <si>
    <t>Aeropuerto de Hierro</t>
  </si>
  <si>
    <t>Aeropuerto de Huesca Pirineos</t>
  </si>
  <si>
    <t>Aeropuerto de Ibiza</t>
  </si>
  <si>
    <t>Aeropuerto de Jerez</t>
  </si>
  <si>
    <t>Aeropuerto de La Gomera</t>
  </si>
  <si>
    <t>Aeropuerto de La Palma</t>
  </si>
  <si>
    <t>Aeropuerto de Lanzarote</t>
  </si>
  <si>
    <t>Aeropuerto de León</t>
  </si>
  <si>
    <t>Aeropuerto de Logroño - Agoncillo</t>
  </si>
  <si>
    <t>Aeropuerto de Cuatro Vientos</t>
  </si>
  <si>
    <t>Aeropuerto de Adolfo Suárez Madrid-Barajas</t>
  </si>
  <si>
    <t>Aeropuerto de Torrejon de Ardoz</t>
  </si>
  <si>
    <t>Aeropuerto de Málaga - Costa del Sol</t>
  </si>
  <si>
    <t>Aeropuerto de Melilla</t>
  </si>
  <si>
    <t>Aeropuerto de Menorca</t>
  </si>
  <si>
    <t>Aeropuerto de San Javier/Murcia</t>
  </si>
  <si>
    <t>Region de Murcia International Airport</t>
  </si>
  <si>
    <t>Aeropuerto de Palma de Mallorca</t>
  </si>
  <si>
    <t>Aeropuerto de Pamplona</t>
  </si>
  <si>
    <t>Aeropuerto de Reus</t>
  </si>
  <si>
    <t>Aeropuerto de Sabadell</t>
  </si>
  <si>
    <t>Aeropuerto de Salamanca</t>
  </si>
  <si>
    <t>Aeropuerto de San Sebastián</t>
  </si>
  <si>
    <t>Aeropuerto de Santander</t>
  </si>
  <si>
    <t>Aeropuerto de Santiago</t>
  </si>
  <si>
    <t>Aeropuerto de Sevilla</t>
  </si>
  <si>
    <t>Aeropuerto de Son Bonet</t>
  </si>
  <si>
    <t>Aeropuerto de Tenerife Norte</t>
  </si>
  <si>
    <t>Aeropuerto de Tenerife Sur</t>
  </si>
  <si>
    <t>Aeropuerto de Valencia</t>
  </si>
  <si>
    <t>Aeropuerto de Valladolid</t>
  </si>
  <si>
    <t>Aeropuerto de Vigo</t>
  </si>
  <si>
    <t>Aeropuerto de Vitoria</t>
  </si>
  <si>
    <t>Aeropuerto de Zaragoza</t>
  </si>
  <si>
    <t>Ängelholm-Helsingborg Airport</t>
  </si>
  <si>
    <t>Arvidsjaur Airport</t>
  </si>
  <si>
    <t>Borlänge Airport</t>
  </si>
  <si>
    <t>Kavaheden/Lapland Aiport</t>
  </si>
  <si>
    <t>Göteborg-Landvetter Airport</t>
  </si>
  <si>
    <t>Hagfors Airport</t>
  </si>
  <si>
    <t>Halmstad Airport</t>
  </si>
  <si>
    <t>Hemavan Airport</t>
  </si>
  <si>
    <t>Jönköping Airport</t>
  </si>
  <si>
    <t>Kalmar Airport</t>
  </si>
  <si>
    <t>Karlstad Airport</t>
  </si>
  <si>
    <t>Kiruna Airport</t>
  </si>
  <si>
    <t>Kramfors/Solleftea Flygplats</t>
  </si>
  <si>
    <t>Kristianstad Airport</t>
  </si>
  <si>
    <t>Linköping Airport</t>
  </si>
  <si>
    <t>Luleå Airport</t>
  </si>
  <si>
    <t>Lycksele Airport</t>
  </si>
  <si>
    <t>Malmö-Sturup Airport</t>
  </si>
  <si>
    <t>Sälen Trysil Airport</t>
  </si>
  <si>
    <t>Mora-Siljan Airport</t>
  </si>
  <si>
    <t>Norrköping Airport</t>
  </si>
  <si>
    <t>Orebro Airport</t>
  </si>
  <si>
    <t>Ornskoldsvik Airport</t>
  </si>
  <si>
    <t>Åre Östersund Airport</t>
  </si>
  <si>
    <t>Pajala Airport</t>
  </si>
  <si>
    <t>Ronneby Airport</t>
  </si>
  <si>
    <t>Skellefteå Airport</t>
  </si>
  <si>
    <t>Stockholm-Arlanda Airport</t>
  </si>
  <si>
    <t>Stockholm-Bromma Airport</t>
  </si>
  <si>
    <t>Stockholm-Skavsta Airport</t>
  </si>
  <si>
    <t>Stockholm-Västerås Airport</t>
  </si>
  <si>
    <t>Sundsvall-Härnösand Airport</t>
  </si>
  <si>
    <t>Sveg Airport</t>
  </si>
  <si>
    <t>Torsby Airport</t>
  </si>
  <si>
    <t>Trollhattan-Vanersborg Airport</t>
  </si>
  <si>
    <t>Umeå Airport</t>
  </si>
  <si>
    <t>Kronoberg Airport</t>
  </si>
  <si>
    <t>Vilhelmina Airport</t>
  </si>
  <si>
    <t>Visby Airport</t>
  </si>
  <si>
    <t>Flughafen Basel-Mulhouse-Freiburg</t>
  </si>
  <si>
    <t>Flughafen Bern-Belp</t>
  </si>
  <si>
    <t>Genève Aéroport</t>
  </si>
  <si>
    <t>Lugano Airport</t>
  </si>
  <si>
    <t>Sion International Airport</t>
  </si>
  <si>
    <t>St. Gallen–Altenrhein Airport</t>
  </si>
  <si>
    <t>Flughafen Zürich</t>
  </si>
  <si>
    <t>Adana International Airport</t>
  </si>
  <si>
    <t>Adıyaman Airport</t>
  </si>
  <si>
    <t>Ağrı Airport</t>
  </si>
  <si>
    <t>Amasya Merzifon</t>
  </si>
  <si>
    <t>Esenboga Airport</t>
  </si>
  <si>
    <t>Hatay Airport</t>
  </si>
  <si>
    <t>Antalya International Airport</t>
  </si>
  <si>
    <t>Aydi Airport</t>
  </si>
  <si>
    <t>Balıkesir Merkez Airport</t>
  </si>
  <si>
    <t>Balıkesir Koca Seyit Airport</t>
  </si>
  <si>
    <t>Batman Airport</t>
  </si>
  <si>
    <t>Bingöl Airport</t>
  </si>
  <si>
    <t>Muğla Milas - Bodrum Airport</t>
  </si>
  <si>
    <t>Çanakkale Airport</t>
  </si>
  <si>
    <t>Denizli Çardak Airport</t>
  </si>
  <si>
    <t>Tekirdağ Çorlu</t>
  </si>
  <si>
    <t>Diyarbakır Airport</t>
  </si>
  <si>
    <t>Elazig Airport</t>
  </si>
  <si>
    <t>Erzincan Airport</t>
  </si>
  <si>
    <t>Erzurum Airport</t>
  </si>
  <si>
    <t>Eskisehir Anadolu Airport</t>
  </si>
  <si>
    <t>Gaziantep Airport</t>
  </si>
  <si>
    <t>Gazipasa Airport</t>
  </si>
  <si>
    <t>Çanakkale Gökçeada Airport</t>
  </si>
  <si>
    <t>Iğdır Airport</t>
  </si>
  <si>
    <t>Atatürk International Airport</t>
  </si>
  <si>
    <t>Istanbul International Airport</t>
  </si>
  <si>
    <t>Sabiha Gökçen International Airport</t>
  </si>
  <si>
    <t>Izmir Adnan Menderes International Airport</t>
  </si>
  <si>
    <t>Kahramanmaraş Airport</t>
  </si>
  <si>
    <t>Kars Airport</t>
  </si>
  <si>
    <t>Kastamonu Airport</t>
  </si>
  <si>
    <t>Kayseri Airport</t>
  </si>
  <si>
    <t>Kocaeli Cengiz Topel Airport</t>
  </si>
  <si>
    <t>Konya Airport</t>
  </si>
  <si>
    <t>Zafer Airport</t>
  </si>
  <si>
    <t>Malatya Airport</t>
  </si>
  <si>
    <t>Mardin Airport</t>
  </si>
  <si>
    <t>Muğla Dalaman Havalimanı</t>
  </si>
  <si>
    <t>Muş Airport</t>
  </si>
  <si>
    <t>Nevsehir/Kapadokya Airport</t>
  </si>
  <si>
    <t>Ordu-Giresun Airport</t>
  </si>
  <si>
    <t>Samsun Çarşamba Airport</t>
  </si>
  <si>
    <t>Şanlıurfa Gap Airport</t>
  </si>
  <si>
    <t>Siirt Airport</t>
  </si>
  <si>
    <t>Sinop Airport</t>
  </si>
  <si>
    <t>Sirnak Serafettin Elçi Airport</t>
  </si>
  <si>
    <t>Sivas Nuri Demirağ Airport</t>
  </si>
  <si>
    <t>Isparta Süleyman Demirel Airport</t>
  </si>
  <si>
    <t>Tokat Airport</t>
  </si>
  <si>
    <t>Trabzon International Airport</t>
  </si>
  <si>
    <t>Uşak Airport</t>
  </si>
  <si>
    <t>Van Ferit Melen Airport</t>
  </si>
  <si>
    <t>Bursa Yenişehir Airport</t>
  </si>
  <si>
    <t>Hakkari Yüksekova Airport</t>
  </si>
  <si>
    <t>Zonguldak Çaycuma Airport</t>
  </si>
  <si>
    <t>Chernovtsy Airport</t>
  </si>
  <si>
    <t>Dnepropetrovsk Airport</t>
  </si>
  <si>
    <t>Ivano-Frankovsk Airport</t>
  </si>
  <si>
    <t>Kharkiv International Airport</t>
  </si>
  <si>
    <t>Kherson International Airport</t>
  </si>
  <si>
    <t>Kiev-Zhulhany International Airport</t>
  </si>
  <si>
    <t>Boryspil State International Airport</t>
  </si>
  <si>
    <t>Krivoy Rog Airport</t>
  </si>
  <si>
    <t>Lviv International Airport</t>
  </si>
  <si>
    <t>Nikolaev International Airport</t>
  </si>
  <si>
    <t>Odessa International Airport</t>
  </si>
  <si>
    <t>Poltava Suprunovka Airport</t>
  </si>
  <si>
    <t>Rivne International Airport</t>
  </si>
  <si>
    <t>Uzhgorod Airport</t>
  </si>
  <si>
    <t>Vinnytsia Airport (Havryshivka)</t>
  </si>
  <si>
    <t>Zaporozhye International Airport</t>
  </si>
  <si>
    <t>Aberdeen Airport</t>
  </si>
  <si>
    <t>Alderney Airport</t>
  </si>
  <si>
    <t>Barra Airport</t>
  </si>
  <si>
    <t>Belfast International Airport</t>
  </si>
  <si>
    <t>George Best Belfast City Airport</t>
  </si>
  <si>
    <t>Benbecula Airport</t>
  </si>
  <si>
    <t>Balkhash Airport</t>
  </si>
  <si>
    <t>Blackpool International Airport</t>
  </si>
  <si>
    <t>Bournemouth International Airport</t>
  </si>
  <si>
    <t>Shoreham Airport</t>
  </si>
  <si>
    <t>Bristol Airport</t>
  </si>
  <si>
    <t>Marshall Airport Cambridge</t>
  </si>
  <si>
    <t>Campbeltown Airport</t>
  </si>
  <si>
    <t>Cardiff International Airport</t>
  </si>
  <si>
    <t>Carlisle Lake District Airport</t>
  </si>
  <si>
    <t>Coventry Airport</t>
  </si>
  <si>
    <t>City of Derry Airport</t>
  </si>
  <si>
    <t>Doncaster Sheffield Airport</t>
  </si>
  <si>
    <t>Dundee Airport</t>
  </si>
  <si>
    <t>East Midlands Airport</t>
  </si>
  <si>
    <t>Edinburgh Airport</t>
  </si>
  <si>
    <t>Exeter Airport</t>
  </si>
  <si>
    <t>Glasgow Airport</t>
  </si>
  <si>
    <t>Gloucestershire</t>
  </si>
  <si>
    <t>Guernsey Airports</t>
  </si>
  <si>
    <t>Hawarden Airport</t>
  </si>
  <si>
    <t>Humberside International Airport</t>
  </si>
  <si>
    <t>Inverness Airport</t>
  </si>
  <si>
    <t>Islay Airport</t>
  </si>
  <si>
    <t>Isle of Man Airport</t>
  </si>
  <si>
    <t>Isles Of Scilly</t>
  </si>
  <si>
    <t>Jersey Airport</t>
  </si>
  <si>
    <t>Kirkwall Airport</t>
  </si>
  <si>
    <t>Land's End Airport</t>
  </si>
  <si>
    <t>Leeds Bradford International Airport</t>
  </si>
  <si>
    <t>Tingwall Airport</t>
  </si>
  <si>
    <t>Liverpool John Lennon Airport</t>
  </si>
  <si>
    <t>London Biggin Hill Airport</t>
  </si>
  <si>
    <t>London City Airport</t>
  </si>
  <si>
    <t>Gatwick Airport</t>
  </si>
  <si>
    <t>Heathrow Airport</t>
  </si>
  <si>
    <t>London Luton Airport</t>
  </si>
  <si>
    <t>Stansted Airport</t>
  </si>
  <si>
    <t>Lydd International Airport</t>
  </si>
  <si>
    <t>Manchester Airport</t>
  </si>
  <si>
    <t>Newcastle International Airport</t>
  </si>
  <si>
    <t>Newquay Cornwall Airport</t>
  </si>
  <si>
    <t>Norwich Airport</t>
  </si>
  <si>
    <t>London Oxford Airport</t>
  </si>
  <si>
    <t>Glasgow Prestwick International Airport</t>
  </si>
  <si>
    <t>Scatsta Airport</t>
  </si>
  <si>
    <t>Southampton International Airport</t>
  </si>
  <si>
    <t>London Southend Airport</t>
  </si>
  <si>
    <t>Stornoway Airport</t>
  </si>
  <si>
    <t>Sumburgh Airport</t>
  </si>
  <si>
    <t>Swansea Airport</t>
  </si>
  <si>
    <t>Teesside International Airport</t>
  </si>
  <si>
    <t>Tiree Airport</t>
  </si>
  <si>
    <t>Wick Airport</t>
  </si>
  <si>
    <t>Comandante Espora Airport</t>
  </si>
  <si>
    <t>Aeropuerto Jorge Newberry</t>
  </si>
  <si>
    <t>Aeropuerto Internacional de Ezeiza</t>
  </si>
  <si>
    <t>Aeropuerto de Catamarca</t>
  </si>
  <si>
    <t>Aeropuerto de Comodoro Rivadavia</t>
  </si>
  <si>
    <t>Aeropuerto de Pajas Blancas</t>
  </si>
  <si>
    <t>Aeropuerto Internacional El Calafate</t>
  </si>
  <si>
    <t>El Palomar Airport</t>
  </si>
  <si>
    <t>Aeropuerto de Esquel</t>
  </si>
  <si>
    <t>Aeropuerto de Formosa El Pucu</t>
  </si>
  <si>
    <t>Aeropuerto de General Pico</t>
  </si>
  <si>
    <t>Aeropuerto de Iguazu Cataratas</t>
  </si>
  <si>
    <t>Aeropuerto de Gobernador Horacio Guzmán</t>
  </si>
  <si>
    <t>Aeropuerto de La Rioja</t>
  </si>
  <si>
    <t>Aeropuerto de Malargüe</t>
  </si>
  <si>
    <t>Aeropuerto de Mar del Plata</t>
  </si>
  <si>
    <t>Aeropuerto de Mendoza El Plumerillo</t>
  </si>
  <si>
    <t>Presidente Juan Domingo Perón</t>
  </si>
  <si>
    <t>Aeropuerto de Paraná</t>
  </si>
  <si>
    <t>Aeropuerto de Posadas</t>
  </si>
  <si>
    <t>Aeropuerto de Puerto Madryn El Tehuelche</t>
  </si>
  <si>
    <t>Aeropuerto de Reconquista</t>
  </si>
  <si>
    <t>Aeropuerto de Resistencia</t>
  </si>
  <si>
    <t>Aeropuerto de Río Cuarto</t>
  </si>
  <si>
    <t>Aeropuerto de Río Gallegos</t>
  </si>
  <si>
    <t>Aeropuerto de Río Grande</t>
  </si>
  <si>
    <t>Aeropuerto International Rosario</t>
  </si>
  <si>
    <t>Aeropuerto de Salta General Belgrano</t>
  </si>
  <si>
    <t>Aeropuerto San Carlos de Bariloche</t>
  </si>
  <si>
    <t>Aeropuerto de San Fernando</t>
  </si>
  <si>
    <t>Aeropuerto de San Juan</t>
  </si>
  <si>
    <t>Aeropuerto de San Luis</t>
  </si>
  <si>
    <t>Aeropuerto de San Rafael</t>
  </si>
  <si>
    <t>Aeropuerto de Santa Rosa</t>
  </si>
  <si>
    <t>Aeropuerto de Santiago del Estero</t>
  </si>
  <si>
    <t>Termas de Río Hondo Airport</t>
  </si>
  <si>
    <t>Aeropuerto Almirante Zar</t>
  </si>
  <si>
    <t>Aeropuerto de Tucumán Benjamín Matienzo</t>
  </si>
  <si>
    <t>Aeropuerto Internacional de Ushuaia "Malvinas Argentinas"</t>
  </si>
  <si>
    <t>Aeropuerto de Viedma</t>
  </si>
  <si>
    <t>Aeropuerto de Villa Reynolds</t>
  </si>
  <si>
    <t>Reina Beatrix</t>
  </si>
  <si>
    <t>Lynden Pindling International Airport</t>
  </si>
  <si>
    <t>Grantley Adams International Airport</t>
  </si>
  <si>
    <t>L.F. Wade International Airport</t>
  </si>
  <si>
    <t>Jorgewilsterman</t>
  </si>
  <si>
    <t>Aeropuerto J.F. Kennedy International</t>
  </si>
  <si>
    <t>Aeropuerto Internacional de Viru Viru</t>
  </si>
  <si>
    <t>Flamingo Airport</t>
  </si>
  <si>
    <t>Altamira Airport</t>
  </si>
  <si>
    <t>Aracaju Airport</t>
  </si>
  <si>
    <t>Araçatuba Airport</t>
  </si>
  <si>
    <t>Araraquara Airport</t>
  </si>
  <si>
    <t>Assis Airport</t>
  </si>
  <si>
    <t>Avare Airport</t>
  </si>
  <si>
    <t>Bagé Airport</t>
  </si>
  <si>
    <t>Bauru Arealva Airport</t>
  </si>
  <si>
    <t>Belém International Airport</t>
  </si>
  <si>
    <t>Carlos Prates Airport</t>
  </si>
  <si>
    <t>Tancredo Neves-Confins International Airport</t>
  </si>
  <si>
    <t>Pampulha Airport</t>
  </si>
  <si>
    <t>Boa Vista International Airport</t>
  </si>
  <si>
    <t>Aeroporto Internacional de Brasilia</t>
  </si>
  <si>
    <t>Joao Suassuna Airport</t>
  </si>
  <si>
    <t>Viracopos International Airport</t>
  </si>
  <si>
    <t>Campo Grande International Airport</t>
  </si>
  <si>
    <t>Carajas Airport</t>
  </si>
  <si>
    <t>Corumbá International Airport</t>
  </si>
  <si>
    <t>Cruzeiro do Sul International Airport</t>
  </si>
  <si>
    <t>Marechal Rondon International Airport</t>
  </si>
  <si>
    <t>Bacacheri Airport</t>
  </si>
  <si>
    <t>Afonso Pena International Airport</t>
  </si>
  <si>
    <t>Dracena Airport</t>
  </si>
  <si>
    <t>Florianopolis International Airport</t>
  </si>
  <si>
    <t>Pinto Martins International Airport</t>
  </si>
  <si>
    <t>Foz de Iguaçú International Airport</t>
  </si>
  <si>
    <t>Franca Airport</t>
  </si>
  <si>
    <t>Goiania Airport</t>
  </si>
  <si>
    <t>Ilheus Airport</t>
  </si>
  <si>
    <t>Imperatriz Airport</t>
  </si>
  <si>
    <t>Presidente Castro Pinto International Airport</t>
  </si>
  <si>
    <t>Joinville Airport</t>
  </si>
  <si>
    <t>Juazeiro Do Norte Airport</t>
  </si>
  <si>
    <t>Londrina Airport</t>
  </si>
  <si>
    <t>Macaé Airport</t>
  </si>
  <si>
    <t>Macapá International Airport</t>
  </si>
  <si>
    <t>Maceio International Airport</t>
  </si>
  <si>
    <t>Eduardo Gomes International Airport</t>
  </si>
  <si>
    <t>Maraba Airport</t>
  </si>
  <si>
    <t>Marilia Airport</t>
  </si>
  <si>
    <t>Montes Claros Airport</t>
  </si>
  <si>
    <t>Augusto Severo International Airport</t>
  </si>
  <si>
    <t>Navegantes Airport</t>
  </si>
  <si>
    <t>Palmas Airport</t>
  </si>
  <si>
    <t>Parnaiba International Airport</t>
  </si>
  <si>
    <t>Paulo Afonso Airport</t>
  </si>
  <si>
    <t>Pelotas Airport</t>
  </si>
  <si>
    <t>Petrolina Airport</t>
  </si>
  <si>
    <t>Ponta Porã International Airport</t>
  </si>
  <si>
    <t>Salgado Filho International Airport</t>
  </si>
  <si>
    <t>Porto Velho Airport</t>
  </si>
  <si>
    <t>A. De Barros Airport</t>
  </si>
  <si>
    <t>Guararapes International Airport</t>
  </si>
  <si>
    <t>Ribeira Preto Airport</t>
  </si>
  <si>
    <t>Rio Branco International Airport</t>
  </si>
  <si>
    <t>Rio de Janeiro International Airport-Galeão Antonio Carlos Jobim</t>
  </si>
  <si>
    <t>Jacarepagua Airport</t>
  </si>
  <si>
    <t>Santos Dumont Airport</t>
  </si>
  <si>
    <t>Salvador International Airport-Deputado Luis Eduardo Magalhaes</t>
  </si>
  <si>
    <t>Santarém Airport</t>
  </si>
  <si>
    <t>Sao Carlos Airport</t>
  </si>
  <si>
    <t>São José do Rio Preto Airport</t>
  </si>
  <si>
    <t>Sao Jose Dos Campos International Airport</t>
  </si>
  <si>
    <t>Marechal Cunha Machado International Airport</t>
  </si>
  <si>
    <t>Congonhas International Airport</t>
  </si>
  <si>
    <t>Guarulhos International Airport</t>
  </si>
  <si>
    <t>Campo de Marte Airport</t>
  </si>
  <si>
    <t>Sorocaba Airport</t>
  </si>
  <si>
    <t>Tabatinga Airport</t>
  </si>
  <si>
    <t>Tefé Airport</t>
  </si>
  <si>
    <t>Teresina Airport</t>
  </si>
  <si>
    <t>Uberaba Airport</t>
  </si>
  <si>
    <t>Rubem Berta International Airport</t>
  </si>
  <si>
    <t>Vitoria Airport</t>
  </si>
  <si>
    <t>Votuporanga Airport</t>
  </si>
  <si>
    <t>Cerro Moreno Airport</t>
  </si>
  <si>
    <t>Chacalluta Airport</t>
  </si>
  <si>
    <t>Diego Aracena Airport</t>
  </si>
  <si>
    <t>Mataveri International Airport</t>
  </si>
  <si>
    <t>El Tepual Airport</t>
  </si>
  <si>
    <t>Carlos Ibañez Del Campo International Airport</t>
  </si>
  <si>
    <t>Aeropuerto Internacional Arturo Merino Benitez</t>
  </si>
  <si>
    <t>Acandi Airport</t>
  </si>
  <si>
    <t>Apartado Airport</t>
  </si>
  <si>
    <t>Santiago Pérez Quiroz Airport</t>
  </si>
  <si>
    <t>El Eden Airport</t>
  </si>
  <si>
    <t>Jose Celestino Mutis Airport</t>
  </si>
  <si>
    <t>Aeropuerto Yariguies</t>
  </si>
  <si>
    <t>Barranco Minas Airport</t>
  </si>
  <si>
    <t>Aeropuerto Internacional Ernesto Cortissoz</t>
  </si>
  <si>
    <t>Aeropuerto Internacional El Dorado</t>
  </si>
  <si>
    <t>Aeropuerto Palonegro</t>
  </si>
  <si>
    <t>Gerardo Tobar López Airport</t>
  </si>
  <si>
    <t>Aeropuerto Alfonso Bonilla Aragon</t>
  </si>
  <si>
    <t>Capurganá Aiport</t>
  </si>
  <si>
    <t>Aeropuerto Internacional Rafael Nuñez</t>
  </si>
  <si>
    <t>Caruru Airport</t>
  </si>
  <si>
    <t>Juan H. White Airport</t>
  </si>
  <si>
    <t>Las Brujas Airport</t>
  </si>
  <si>
    <t>Aeropuerto Internacional Camilo Daza</t>
  </si>
  <si>
    <t>El Bagre Airport (El Tomin Airport)</t>
  </si>
  <si>
    <t>Gustavo Artunduaga Paredes Airport</t>
  </si>
  <si>
    <t>Santiago Vila Airport</t>
  </si>
  <si>
    <t>Guapi-Juan Casiano Airport</t>
  </si>
  <si>
    <t>Perales Airport</t>
  </si>
  <si>
    <t>San Luis Airport</t>
  </si>
  <si>
    <t>La Macarena Airport</t>
  </si>
  <si>
    <t>La Pedrera Airport</t>
  </si>
  <si>
    <t>Alfredo Vásquez Cobo International Airport</t>
  </si>
  <si>
    <t>Jorge Isaacs Airport</t>
  </si>
  <si>
    <t>La Nubia Airport</t>
  </si>
  <si>
    <t>Aeropuerto Enrique Olaya Herrera</t>
  </si>
  <si>
    <t>Jose Maria Cordoba International Airport</t>
  </si>
  <si>
    <t>Miraflores Airport</t>
  </si>
  <si>
    <t>Mitu Airport</t>
  </si>
  <si>
    <t>Los Garzones Airport</t>
  </si>
  <si>
    <t>Benito Salas Airport</t>
  </si>
  <si>
    <t>Reyes Murillo Airport</t>
  </si>
  <si>
    <t>Antonio Nariño Airport</t>
  </si>
  <si>
    <t>Matecaña International Airport</t>
  </si>
  <si>
    <t>Pitalito Airport</t>
  </si>
  <si>
    <t>Guillermo León Valencia Airport</t>
  </si>
  <si>
    <t>Providencia Airport</t>
  </si>
  <si>
    <t>Tres de Mayo Airport</t>
  </si>
  <si>
    <t>German Olano Airport</t>
  </si>
  <si>
    <t>Cesar Gaviria Trujillo Airport</t>
  </si>
  <si>
    <t>Puerto Leguizamo-Caucaya Airport</t>
  </si>
  <si>
    <t>Quibdo Airport</t>
  </si>
  <si>
    <t>Aeropuerto Almirante Padilla</t>
  </si>
  <si>
    <t>Gustavo Rojas Pinilla International Airport</t>
  </si>
  <si>
    <t>Jorge Enrique Gonzalez Torres Airport</t>
  </si>
  <si>
    <t>Aeropuerto Simón Bolivar</t>
  </si>
  <si>
    <t>Los Colonizadores Airport</t>
  </si>
  <si>
    <t>Timbiqui Airport</t>
  </si>
  <si>
    <t>Tolú Airport</t>
  </si>
  <si>
    <t>La Florida Airport</t>
  </si>
  <si>
    <t>Uribe Airport</t>
  </si>
  <si>
    <t>Aeropuerto Alfonso Lopez</t>
  </si>
  <si>
    <t>Villa Garzon Airport</t>
  </si>
  <si>
    <t>La Vanguardia Airport</t>
  </si>
  <si>
    <t>El Alcaraván Airport</t>
  </si>
  <si>
    <t>D. Oduber Quiros International Airport</t>
  </si>
  <si>
    <t>Juan Santamaria International Airport</t>
  </si>
  <si>
    <t>Aeropuerto Internacional "Ignacio Agramonte"</t>
  </si>
  <si>
    <t>Aeropuerto Internacional "Jaime González"</t>
  </si>
  <si>
    <t>Aeropuerto Internacional "José Martí"</t>
  </si>
  <si>
    <t>Aeropuerto Internacional "Sierra Maestra"</t>
  </si>
  <si>
    <t>Abel Santamaría Airport</t>
  </si>
  <si>
    <t>Aeropuerto Internacional "Antonio Maceo"</t>
  </si>
  <si>
    <t>Curaçao International Airport</t>
  </si>
  <si>
    <t>Aeropuerto Internacional María Montés</t>
  </si>
  <si>
    <t>La Romana International Airport</t>
  </si>
  <si>
    <t>Aeropuerto Internacional Gregorio Luperón</t>
  </si>
  <si>
    <t>Aeropuerto Internacional Punta Cana</t>
  </si>
  <si>
    <t>Aeropuerto Internacional Arroyo Barril</t>
  </si>
  <si>
    <t>Aeropuerto Internacional de Samaná</t>
  </si>
  <si>
    <t>Aeropuerto Internacional del Cibao</t>
  </si>
  <si>
    <t>Aeropuerto Internacional La Isabela-Dr. Joaquín Balaguer</t>
  </si>
  <si>
    <t>Aeropuerto Internacional Las Américas</t>
  </si>
  <si>
    <t>Seymour Airport</t>
  </si>
  <si>
    <t>Aeropuerto Mariscal Lamar</t>
  </si>
  <si>
    <t>Aeropuerto Internacional Jose Joaquín Olmedo</t>
  </si>
  <si>
    <t>Cotopaxi International airport</t>
  </si>
  <si>
    <t>Eloy Alfaro International Airport</t>
  </si>
  <si>
    <t>Mariscal Sucre International Airport</t>
  </si>
  <si>
    <t>Ilopango International Airport</t>
  </si>
  <si>
    <t>Aeropuerto Internacional El Salvador</t>
  </si>
  <si>
    <t>Aéroport de Cayenne-Rochambeau</t>
  </si>
  <si>
    <t>Grand-Santi Airport</t>
  </si>
  <si>
    <t>Maripasoula Airport</t>
  </si>
  <si>
    <t>Saint-Laurent-du-Maroni Airport</t>
  </si>
  <si>
    <t>Saül Airport</t>
  </si>
  <si>
    <t>Maurice Bishop International Airport</t>
  </si>
  <si>
    <t>Basse Terre (Baillif) Airport</t>
  </si>
  <si>
    <t>Désirade Grande-Anse Airport</t>
  </si>
  <si>
    <t>Les Saintes Airport</t>
  </si>
  <si>
    <t>Marie-Galante Airport</t>
  </si>
  <si>
    <t>Aéroport de Guadeloupe-Pôle Caraïbes</t>
  </si>
  <si>
    <t>Mundo Maya International Airport</t>
  </si>
  <si>
    <t>Aeropuerto La Aurora</t>
  </si>
  <si>
    <t>Cheddi Jagan International Airport</t>
  </si>
  <si>
    <t>Aeropuerto Internacional Golosón - La Ceiba</t>
  </si>
  <si>
    <t>Aeropuerto Internacional Juan Manuel Galvez</t>
  </si>
  <si>
    <t>Aeropuerto Internacional Ramón Villeda Morales</t>
  </si>
  <si>
    <t>Aeropuerto Internacional Toncontín</t>
  </si>
  <si>
    <t>Norman Manley International Airport</t>
  </si>
  <si>
    <t>Sangster International Airport</t>
  </si>
  <si>
    <t>Martinique Aimé Césaire International Airport</t>
  </si>
  <si>
    <t>Aeropuerto Internacional de General Juan Alvarez</t>
  </si>
  <si>
    <t>Aeropuerto Internacional Lic Jesús Terán Peredo</t>
  </si>
  <si>
    <t>Aeropuerto Internacional "Ing Alberto Acuña Ongay"</t>
  </si>
  <si>
    <t>Cancún International Airport</t>
  </si>
  <si>
    <t>Aeropuerto Internacional de Chetumal</t>
  </si>
  <si>
    <t>Aeropuerto de Chihuaha</t>
  </si>
  <si>
    <t>Aeropuerto Internacional de Ciudad del Carmen</t>
  </si>
  <si>
    <t>Aeropuerto Internacional de Ciudad Juarez</t>
  </si>
  <si>
    <t>Aeropuerto Internacional de Ciudad Obregón</t>
  </si>
  <si>
    <t>Aeropuerto Internacional Gral Pedro J. Méndez</t>
  </si>
  <si>
    <t>Aeropuerto Lic Miguel de la Madrid</t>
  </si>
  <si>
    <t>Cozumel International Airport</t>
  </si>
  <si>
    <t>Aeropuerto Internacional Culiacan</t>
  </si>
  <si>
    <t>Aeropuerto Internacional de Durango</t>
  </si>
  <si>
    <t>Aeropuerto Internacional de Guadalajara</t>
  </si>
  <si>
    <t>Aeropuerto Internacional "Gral José María Yañez"</t>
  </si>
  <si>
    <t>Aeropuerto Intl Gral Ignacio Pesqueira García</t>
  </si>
  <si>
    <t>Huatulco Airport</t>
  </si>
  <si>
    <t>Ixtepec Airport</t>
  </si>
  <si>
    <t>Aeropuerto Internacional Gral Manuel Márquez de León</t>
  </si>
  <si>
    <t>Aeropuerto Internacional de Guanajuato</t>
  </si>
  <si>
    <t>Aeropuerto Internacional de Loreto</t>
  </si>
  <si>
    <t>Aeropuerto Internacional de Valle del Fuerte</t>
  </si>
  <si>
    <t>Aeropuerto Internacional Playa de Oro</t>
  </si>
  <si>
    <t>Aeropuerto Internacional "Gral Servando Canales"</t>
  </si>
  <si>
    <t>Aeropuerto Internacional de Mazatlan</t>
  </si>
  <si>
    <t>Mérida International Airport</t>
  </si>
  <si>
    <t>Aeropuerto Internacional Gral Rodolfo Sánchez Taboada</t>
  </si>
  <si>
    <t>Aeropuerto Internacional de la Ciudad de México "Lic Benito Juárez"</t>
  </si>
  <si>
    <t>Minatitlàn Airport</t>
  </si>
  <si>
    <t>Aeropuerto de Monterrey</t>
  </si>
  <si>
    <t>Aeropuerto Internacional Gral Francisco J. Mujica</t>
  </si>
  <si>
    <t>Aeropuerto Internacional de Nogales</t>
  </si>
  <si>
    <t>Aeropuerto Internacional de Quetzalcoatl</t>
  </si>
  <si>
    <t>Aeropuerto Internacional de Xoxocotlan</t>
  </si>
  <si>
    <t>Aeropuerto Nacional de Palenque</t>
  </si>
  <si>
    <t>Aeropuerto Nacional de Tajín</t>
  </si>
  <si>
    <t>Aeropuerto Internacional "Hermanos Serdán"</t>
  </si>
  <si>
    <t>Aeropuerto Internacional de Puerto Escondido</t>
  </si>
  <si>
    <t>Aeropuerto Internacional Lic Gustavo Díaz Ordaz</t>
  </si>
  <si>
    <t>Aeropuerto Internacional de "Ing Fernando Espinoza Gutiérrez"</t>
  </si>
  <si>
    <t>Aeropuerto de Reynosa-Blanco</t>
  </si>
  <si>
    <t>Aeropuerto Internacional de los Cabos</t>
  </si>
  <si>
    <t>Aeropuerto Internacional de Ponciano Arriaga</t>
  </si>
  <si>
    <t>Aeropuerto Internacional de Gral Francisco Javier Mina</t>
  </si>
  <si>
    <t>Aeropuerto Nacional de Tamuín</t>
  </si>
  <si>
    <t>Tapachula International Airport</t>
  </si>
  <si>
    <t>Aeropuerto Nacional de Tehuacán</t>
  </si>
  <si>
    <t>Aeropuerto Nacional de Amado Nervo</t>
  </si>
  <si>
    <t>Aeropuerto Internacional de Gral Abelardo L. Rodríguez</t>
  </si>
  <si>
    <t>Aeropuerto Internacional de Torreon</t>
  </si>
  <si>
    <t>Aeropuerto Internacional de Angel Albino Corzo</t>
  </si>
  <si>
    <t>Aeropuerto Internacional de Gral Ignacio López Rayón</t>
  </si>
  <si>
    <t>Veracruz International Airport</t>
  </si>
  <si>
    <t>Villahermosa International Airport</t>
  </si>
  <si>
    <t>Aeropuerto de Zacatecas</t>
  </si>
  <si>
    <t>Aeropuerto de Zihuatanejo</t>
  </si>
  <si>
    <t>Aeropuerto Internacional Managua</t>
  </si>
  <si>
    <t>Aeropuerto Internacional de Tocumen</t>
  </si>
  <si>
    <t>Aeropuerto Internacional Silvio Pettirossi</t>
  </si>
  <si>
    <t>Aeropuerto Internacional Guarani</t>
  </si>
  <si>
    <t>Andahuaylas Airport</t>
  </si>
  <si>
    <t>Anta Airport</t>
  </si>
  <si>
    <t>Aeropuerto Rodriguez Ballon - Arequipa</t>
  </si>
  <si>
    <t>Lieutenant General Gerardo Pérez Pinedo Airport</t>
  </si>
  <si>
    <t>Aeropuerto Alfredo Duarte - Ayacucho</t>
  </si>
  <si>
    <t>Aeropuerto de Cajamarca</t>
  </si>
  <si>
    <t>Aeropuertos de Chachapoyas</t>
  </si>
  <si>
    <t>Aeropuerto de Chiclayo</t>
  </si>
  <si>
    <t>Teniente FAP Jaime Montreuil Morales Airport</t>
  </si>
  <si>
    <t>Aeropuerto Velazco Astete</t>
  </si>
  <si>
    <t>Alférez FAP David Figueroa Fernandini Airport</t>
  </si>
  <si>
    <t>Ilo Airport</t>
  </si>
  <si>
    <t>Aeropuerto Francisco Secada</t>
  </si>
  <si>
    <t>Jaén Airport</t>
  </si>
  <si>
    <t>Francisco Carle Airport</t>
  </si>
  <si>
    <t>Juanjuí Airport</t>
  </si>
  <si>
    <t>Aeropuerto Inca Manco Cápac - Juliaca</t>
  </si>
  <si>
    <t>Aeropuerto Internacional "Jorge Chávez"</t>
  </si>
  <si>
    <t>Mayor Pnp Nancy Flore Airport</t>
  </si>
  <si>
    <t>San Nicolas Airport</t>
  </si>
  <si>
    <t>Maria Reiche Neuman Airport</t>
  </si>
  <si>
    <t>Aeropuerto de Pisco</t>
  </si>
  <si>
    <t>Aeropuerto de Piura</t>
  </si>
  <si>
    <t>FAP Captain David Abenzur Rengifo International Airport</t>
  </si>
  <si>
    <t>Aeropuerto Padre Aldaniz - Puerto Maldonado</t>
  </si>
  <si>
    <t>Juan Simons Vela Airport</t>
  </si>
  <si>
    <t>Aeropuerto Col Carlos Ciriani Santa Rosa Tacna Airport</t>
  </si>
  <si>
    <t>Aeropuerto de Talara</t>
  </si>
  <si>
    <t>Aeropuerto de Tarapoto</t>
  </si>
  <si>
    <t>Tingo María Airport</t>
  </si>
  <si>
    <t>Aeropuerto de Trujillo</t>
  </si>
  <si>
    <t>Aeropuerto de Tumbes</t>
  </si>
  <si>
    <t>Moisés Benzaquén Rengifo Airport</t>
  </si>
  <si>
    <t>Aeropuerto Rafael Hernandez (Borinquen)</t>
  </si>
  <si>
    <t>Aeropuerto Arecibo</t>
  </si>
  <si>
    <t>José Aponte de la Torre Airport</t>
  </si>
  <si>
    <t>Aeropuerto Culebra</t>
  </si>
  <si>
    <t>Humacao Airport</t>
  </si>
  <si>
    <t>Aeropuerto Eugenio M. De Hostos</t>
  </si>
  <si>
    <t>Aeropuerto de Mercedita</t>
  </si>
  <si>
    <t>Aeropuerto Isla Grande</t>
  </si>
  <si>
    <t>Luis Muñoz Marin International Airport</t>
  </si>
  <si>
    <t>Aeropuerto Vieques</t>
  </si>
  <si>
    <t>Saint Barthélemy Airport</t>
  </si>
  <si>
    <t>Hewanorra Airport</t>
  </si>
  <si>
    <t>George F. L. Charles Airport</t>
  </si>
  <si>
    <t>Aéroport de Grand Case - L'Espérance</t>
  </si>
  <si>
    <t>Princess Juliana International Airport</t>
  </si>
  <si>
    <t>Johan Adolf Pengel International Airport</t>
  </si>
  <si>
    <t>Piarco International Airport</t>
  </si>
  <si>
    <t>A.N.R. Robinson International Airport</t>
  </si>
  <si>
    <t>Aeropuerto Internacional de Carrasco</t>
  </si>
  <si>
    <t>Aeropuerto Internacional de Punta del Este</t>
  </si>
  <si>
    <t>Símon Bolívar International Airport of Maiquetia</t>
  </si>
  <si>
    <t>Bahrain International Airport</t>
  </si>
  <si>
    <t>Abadan Airport</t>
  </si>
  <si>
    <t>Abu Musa Airport</t>
  </si>
  <si>
    <t>Ahvaz International Airport</t>
  </si>
  <si>
    <t>Arak International Airport</t>
  </si>
  <si>
    <t>Ardabil Airport</t>
  </si>
  <si>
    <t>Asalooye Airport</t>
  </si>
  <si>
    <t>Bam Airport</t>
  </si>
  <si>
    <t>Bandar Abbas  International Airport</t>
  </si>
  <si>
    <t>Bandar Lengeh Airport</t>
  </si>
  <si>
    <t>Birjard International Airport</t>
  </si>
  <si>
    <t>Bojnourd Airport</t>
  </si>
  <si>
    <t>Bushehr Airport</t>
  </si>
  <si>
    <t>Chabahar Airport</t>
  </si>
  <si>
    <t>Dasht-e Naz Airport</t>
  </si>
  <si>
    <t>Gheshm Airport</t>
  </si>
  <si>
    <t>Gorgan Airport</t>
  </si>
  <si>
    <t>Hamadan Airport</t>
  </si>
  <si>
    <t>Ilam Airport</t>
  </si>
  <si>
    <t>Iranshahr Airport</t>
  </si>
  <si>
    <t>Isfahan International Airport</t>
  </si>
  <si>
    <t>Jahrom Airport</t>
  </si>
  <si>
    <t>Jiroft Airport</t>
  </si>
  <si>
    <t>Kalaleh Airport</t>
  </si>
  <si>
    <t>Kerman Airport</t>
  </si>
  <si>
    <t>Shahid Ashrafi Esfahani Airport - Kermanshah</t>
  </si>
  <si>
    <t>Khorramabad Airport</t>
  </si>
  <si>
    <t>Khoy Airport</t>
  </si>
  <si>
    <t>Kish Airport</t>
  </si>
  <si>
    <t>Lamerd Airport</t>
  </si>
  <si>
    <t>Larestan International Airport</t>
  </si>
  <si>
    <t>Mahshahr Airports</t>
  </si>
  <si>
    <t>Mashhad  International Airport</t>
  </si>
  <si>
    <t>Noshahr Airport</t>
  </si>
  <si>
    <t>Pars Abad Airport</t>
  </si>
  <si>
    <t>Rafsanjan Airport</t>
  </si>
  <si>
    <t>Ramsar Airport</t>
  </si>
  <si>
    <t>Rasht Airport</t>
  </si>
  <si>
    <t>Sabzevar Airport</t>
  </si>
  <si>
    <t>Sahand Airport</t>
  </si>
  <si>
    <t>Sanandaj Airport</t>
  </si>
  <si>
    <t>Semnan Airport</t>
  </si>
  <si>
    <t>Shahrekord Airport</t>
  </si>
  <si>
    <t>Shahrood Airport</t>
  </si>
  <si>
    <t>Shiraz International Airport</t>
  </si>
  <si>
    <t>Sirjan Airport</t>
  </si>
  <si>
    <t>Tabas Airport</t>
  </si>
  <si>
    <t>Tabriz International Airport</t>
  </si>
  <si>
    <t>Imam Khomeini International Airport</t>
  </si>
  <si>
    <t>Mehrabad International Airport</t>
  </si>
  <si>
    <t>Orumieh Airport</t>
  </si>
  <si>
    <t>Yasuj Airport</t>
  </si>
  <si>
    <t>Shahid Sadooghi Airport</t>
  </si>
  <si>
    <t>Zabol Airport</t>
  </si>
  <si>
    <t>Zahedan  International Airport</t>
  </si>
  <si>
    <t>Zanjan Airport</t>
  </si>
  <si>
    <t>Erbil International Airport</t>
  </si>
  <si>
    <t>Ramon Airport</t>
  </si>
  <si>
    <t>Eilat International Airport</t>
  </si>
  <si>
    <t>Haifa Airport</t>
  </si>
  <si>
    <t>Herzlia Airport</t>
  </si>
  <si>
    <t>Ovda Airport</t>
  </si>
  <si>
    <t>Rosh Pina Mahanaim Airport</t>
  </si>
  <si>
    <t>Tel-Aviv/Sde-Dov Hoz Airport</t>
  </si>
  <si>
    <t>Tel Aviv/Ben Gurion International Airport</t>
  </si>
  <si>
    <t>Amman Civil Airport</t>
  </si>
  <si>
    <t>Queen Alia International Airport</t>
  </si>
  <si>
    <t>Kuwait International Airport</t>
  </si>
  <si>
    <t>Rafic Hariri International Airport</t>
  </si>
  <si>
    <t>Duqm Airport</t>
  </si>
  <si>
    <t>Muscat International Airport</t>
  </si>
  <si>
    <t>Salalah Airport</t>
  </si>
  <si>
    <t>Sohar International Airport</t>
  </si>
  <si>
    <t>Hamad International Airport</t>
  </si>
  <si>
    <t>Abha Regional Airport</t>
  </si>
  <si>
    <t>Al-Ahsa Domestic Airport</t>
  </si>
  <si>
    <t>Al-Baha Domestic Airport</t>
  </si>
  <si>
    <t>Al-Jouf Domestic Airport</t>
  </si>
  <si>
    <t>Prince Abdulmajeed Bin Abdulaziz Airport</t>
  </si>
  <si>
    <t>Arar Domestic Airport</t>
  </si>
  <si>
    <t>Bisha Domestic Airport</t>
  </si>
  <si>
    <t>King Fahd International Airport</t>
  </si>
  <si>
    <t>Prince Salman Bin Abdulaziz Airport</t>
  </si>
  <si>
    <t>Gassim Regional Airport</t>
  </si>
  <si>
    <t>King Abdulla bin Abdulaziz Airport</t>
  </si>
  <si>
    <t>Gurayat Domestic Airport</t>
  </si>
  <si>
    <t>Hail Regional Airport</t>
  </si>
  <si>
    <t>King Abulaziz International Airport</t>
  </si>
  <si>
    <t>Prince Mohammed Bin Abdul Aziz International Airport (PMIA)</t>
  </si>
  <si>
    <t>Nejran Airport</t>
  </si>
  <si>
    <t>Neom Bay Airport</t>
  </si>
  <si>
    <t>Qaisumah Domestic Airport</t>
  </si>
  <si>
    <t>Rafha Domestic Airport</t>
  </si>
  <si>
    <t>King Khaled International Airport</t>
  </si>
  <si>
    <t>Sharurah Airport</t>
  </si>
  <si>
    <t>Tabuk Regional Airport</t>
  </si>
  <si>
    <t>Taif Regional Airport</t>
  </si>
  <si>
    <t>Turaif Domestic Airport</t>
  </si>
  <si>
    <t>Wadi Al Dawasir Domestic Airport</t>
  </si>
  <si>
    <t>Wedjh Domestic Airport</t>
  </si>
  <si>
    <t>Yanbu Domestic Airport</t>
  </si>
  <si>
    <t>Abu Dhabi International Airport</t>
  </si>
  <si>
    <t>Al Bateen Executive Airport</t>
  </si>
  <si>
    <t>Dalma Airport</t>
  </si>
  <si>
    <t>Al Ain International Airport</t>
  </si>
  <si>
    <t>Dubai World Central</t>
  </si>
  <si>
    <t>Dubai International Airport</t>
  </si>
  <si>
    <t>Fujairah International Airport</t>
  </si>
  <si>
    <t>Ras Al Khaimah International Airport</t>
  </si>
  <si>
    <t>Sharjah International Airport</t>
  </si>
  <si>
    <t>Abbotsford International Airport</t>
  </si>
  <si>
    <t>Calgary International Airport</t>
  </si>
  <si>
    <t>Charlottetown Airport</t>
  </si>
  <si>
    <t>Comox Valley Airport</t>
  </si>
  <si>
    <t>Canadian Rockies International Airport</t>
  </si>
  <si>
    <t>Deer Lake Regional Airport</t>
  </si>
  <si>
    <t>Edmonton International Airport</t>
  </si>
  <si>
    <t>Fort McMurray Airport</t>
  </si>
  <si>
    <t>Fredericton International Airport</t>
  </si>
  <si>
    <t>Gander International Airport</t>
  </si>
  <si>
    <t>Halifax Robert L. Stanfield International Airport</t>
  </si>
  <si>
    <t>John C. Munro Hamilton International Airport</t>
  </si>
  <si>
    <t>Kamloops Airport</t>
  </si>
  <si>
    <t>Kelowna International Airport</t>
  </si>
  <si>
    <t>London International Airport</t>
  </si>
  <si>
    <t>Medicine Hat Regional Airport</t>
  </si>
  <si>
    <t>Greater Moncton International Airport</t>
  </si>
  <si>
    <t>Montreal - Mirabel International Airport</t>
  </si>
  <si>
    <t>Montreal - Pierre Elliott Trudeau International Airport</t>
  </si>
  <si>
    <t>Nanaimo Airport</t>
  </si>
  <si>
    <t>Ottawa International Airport</t>
  </si>
  <si>
    <t>Prince George Airport</t>
  </si>
  <si>
    <t>Jean-Lesage International Airport</t>
  </si>
  <si>
    <t>Regina International Airport</t>
  </si>
  <si>
    <t>Saskatoon John G. Diefenbaker International Airport</t>
  </si>
  <si>
    <t>Saint John Airport</t>
  </si>
  <si>
    <t>St John's International Airport</t>
  </si>
  <si>
    <t>Billy Bishop Toronto City Airport</t>
  </si>
  <si>
    <t>Toronto Pearson International Airport</t>
  </si>
  <si>
    <t>Vancouver International Airport</t>
  </si>
  <si>
    <t>Victoria International Airport</t>
  </si>
  <si>
    <t>Erik Nielsen Whitehorse International Airport</t>
  </si>
  <si>
    <t>Winnipeg James Armstrong Richardson International Airport</t>
  </si>
  <si>
    <t>Miquelon Airport</t>
  </si>
  <si>
    <t>Saint-Pierre Airport</t>
  </si>
  <si>
    <t>Abilene Regional Airport</t>
  </si>
  <si>
    <t>Akron-Canton Airport</t>
  </si>
  <si>
    <t>Southwest Georgia Regional Airport</t>
  </si>
  <si>
    <t>Albany International Airport</t>
  </si>
  <si>
    <t>Albuquerque International Sunport</t>
  </si>
  <si>
    <t>Lehigh Valley International Airport</t>
  </si>
  <si>
    <t>Ted Stevens Anchorage International Airport</t>
  </si>
  <si>
    <t>Asheville Regional Airport</t>
  </si>
  <si>
    <t>Aspen-Pitkin County Airport</t>
  </si>
  <si>
    <t>Hartsfield-Jackson Atlanta International Airport</t>
  </si>
  <si>
    <t>Atlantic City International Airport</t>
  </si>
  <si>
    <t>Augusta Regional Airport</t>
  </si>
  <si>
    <t>Austin-Bergstrom International Airport</t>
  </si>
  <si>
    <t>Meadows Field</t>
  </si>
  <si>
    <t>Baltimore/Washington International Thurgood Marshall Airport</t>
  </si>
  <si>
    <t>Bangor International Airport</t>
  </si>
  <si>
    <t>Baton Rouge Metropolitan Airport</t>
  </si>
  <si>
    <t>Bellingham International Airport</t>
  </si>
  <si>
    <t>Billings Logan International Airport</t>
  </si>
  <si>
    <t>Birmingham-Shuttlesworth International Airport</t>
  </si>
  <si>
    <t>Bismarck Municipal Airport</t>
  </si>
  <si>
    <t>Central Illinois Regional Airport</t>
  </si>
  <si>
    <t>Tri-Cities Regional Airport, TN/VA</t>
  </si>
  <si>
    <t>Boise Airport</t>
  </si>
  <si>
    <t>Logan International Airport</t>
  </si>
  <si>
    <t>Bozeman Yellowstone International Airport</t>
  </si>
  <si>
    <t>Brownsville South Padre Island International Airport</t>
  </si>
  <si>
    <t>Brunswick Golden Isles Airport</t>
  </si>
  <si>
    <t>Buffalo Niagara International Airport</t>
  </si>
  <si>
    <t>Bob Hope Airport</t>
  </si>
  <si>
    <t>Burlington International Airport</t>
  </si>
  <si>
    <t>Natrona County International</t>
  </si>
  <si>
    <t>The Eastern Iowa Airport</t>
  </si>
  <si>
    <t>Charleston International Airport</t>
  </si>
  <si>
    <t>Yeager Airport</t>
  </si>
  <si>
    <t>Charlotte Douglas International Airport</t>
  </si>
  <si>
    <t>Charlottesville-Albemarle Airport</t>
  </si>
  <si>
    <t>Chattanooga Metropolitan Airport</t>
  </si>
  <si>
    <t>Midway International Airport</t>
  </si>
  <si>
    <t>O'Hare International Airport</t>
  </si>
  <si>
    <t>Cincinnati/Northern Kentucky International Airport</t>
  </si>
  <si>
    <t>Burke Lakefront Airport</t>
  </si>
  <si>
    <t>Cleveland Hopkins International Airport</t>
  </si>
  <si>
    <t>Colorado Springs Airport</t>
  </si>
  <si>
    <t>Columbia Metropolitan Airport</t>
  </si>
  <si>
    <t>John Glenn Columbus International Airport</t>
  </si>
  <si>
    <t>Rickenbacker International Airport</t>
  </si>
  <si>
    <t>Concord-Padgett Regional Airport</t>
  </si>
  <si>
    <t>Corpus Christi International Airport</t>
  </si>
  <si>
    <t>Love Field</t>
  </si>
  <si>
    <t>Dallas/Ft Worth International Airport</t>
  </si>
  <si>
    <t>Dayton International Airport</t>
  </si>
  <si>
    <t>Daytona Beach International Airport</t>
  </si>
  <si>
    <t>Denver International Airport</t>
  </si>
  <si>
    <t>Des Moines International Airport</t>
  </si>
  <si>
    <t>Detroit Metropolitan Wayne County Airport</t>
  </si>
  <si>
    <t>Dodge City Regional Airport</t>
  </si>
  <si>
    <t>Dothan Regional Airport</t>
  </si>
  <si>
    <t>Dubuque Regional Airport</t>
  </si>
  <si>
    <t>Durango-La Plata County Airport</t>
  </si>
  <si>
    <t>Eagle County Regional Airport</t>
  </si>
  <si>
    <t>El Paso International Airport</t>
  </si>
  <si>
    <t>Eugene Airport</t>
  </si>
  <si>
    <t>Evansville Regional Airport</t>
  </si>
  <si>
    <t>Fairbanks International Airport</t>
  </si>
  <si>
    <t>Northwest Arkansas Regional Airport</t>
  </si>
  <si>
    <t>Ft Lauderdale-Hollywood International Airport</t>
  </si>
  <si>
    <t>Page Field Airport</t>
  </si>
  <si>
    <t>Southwest Florida International Airport</t>
  </si>
  <si>
    <t>Fort Smith Regional Airport</t>
  </si>
  <si>
    <t>Fort Wayne International Airport</t>
  </si>
  <si>
    <t>Fort Worth Alliance</t>
  </si>
  <si>
    <t>Fresno Yosemite International Airport</t>
  </si>
  <si>
    <t>Gainesville Regional Airport</t>
  </si>
  <si>
    <t>Garden City Regional Airport</t>
  </si>
  <si>
    <t>Gary/Chicago International Airport</t>
  </si>
  <si>
    <t>Goodyear Airport</t>
  </si>
  <si>
    <t>Grand Forks International Airport</t>
  </si>
  <si>
    <t>Grand Junction Regional Airport</t>
  </si>
  <si>
    <t>Gerald R. Ford International Airport</t>
  </si>
  <si>
    <t>Austin Straubel International Airport</t>
  </si>
  <si>
    <t>Piedmont Triad International Airport</t>
  </si>
  <si>
    <t>Greenville-Spartanburg International Airport</t>
  </si>
  <si>
    <t>Gulfport-Biloxi International Airport</t>
  </si>
  <si>
    <t>Gunnison-Crested Butte Regional Airport</t>
  </si>
  <si>
    <t>Harrisburg International Airport</t>
  </si>
  <si>
    <t>Bradley International Airport</t>
  </si>
  <si>
    <t>Yampa Valley Airport</t>
  </si>
  <si>
    <t>Hilo Intl</t>
  </si>
  <si>
    <t>Honolulu International Airport</t>
  </si>
  <si>
    <t>Ellington Airport</t>
  </si>
  <si>
    <t>W. P. Hobby Airport</t>
  </si>
  <si>
    <t>George Bush Intercontinental Airport</t>
  </si>
  <si>
    <t>Huntsville International Airport</t>
  </si>
  <si>
    <t>Idaho Falls Regional Airport</t>
  </si>
  <si>
    <t>Indianapolis International Airport</t>
  </si>
  <si>
    <t>Jackson-Medgar Wiley Evers International Airport</t>
  </si>
  <si>
    <t>Jacksonville International Airport</t>
  </si>
  <si>
    <t>Kahului Airport</t>
  </si>
  <si>
    <t>Kona International Airport at Keahole</t>
  </si>
  <si>
    <t>Glacier Park International Airport</t>
  </si>
  <si>
    <t>Kansas City International Airport</t>
  </si>
  <si>
    <t>Charles B. Wheeler Downtown Airport</t>
  </si>
  <si>
    <t>McGhee Tyson Airport</t>
  </si>
  <si>
    <t>Lafayette Regional Airport</t>
  </si>
  <si>
    <t>Capital Region International Airport</t>
  </si>
  <si>
    <t>Henderson Executive</t>
  </si>
  <si>
    <t>McCarran International Airport</t>
  </si>
  <si>
    <t>North Las Vegas</t>
  </si>
  <si>
    <t>Greenbrier Valley Airport</t>
  </si>
  <si>
    <t>Lewiston-Nez Perce County Airport</t>
  </si>
  <si>
    <t>Blue Grass Airport</t>
  </si>
  <si>
    <t>Lihue</t>
  </si>
  <si>
    <t>Lincoln Airport</t>
  </si>
  <si>
    <t>Bill and Hillary Clinton National Airport</t>
  </si>
  <si>
    <t>Long Beach Airport/Daugherty Field</t>
  </si>
  <si>
    <t>Los Angeles International Airport</t>
  </si>
  <si>
    <t>Van Nuys Airport</t>
  </si>
  <si>
    <t>Bowman Field Airport</t>
  </si>
  <si>
    <t>Louisville International Airport</t>
  </si>
  <si>
    <t>Dane County Regional Airport</t>
  </si>
  <si>
    <t>Manchester-Boston Regional Airport</t>
  </si>
  <si>
    <t>Rogue Valley International Airport</t>
  </si>
  <si>
    <t>Melbourne International Airport</t>
  </si>
  <si>
    <t>Memphis International Airport</t>
  </si>
  <si>
    <t>Miami International Airport</t>
  </si>
  <si>
    <t>General Mitchell International Airport</t>
  </si>
  <si>
    <t>Lawrence J Timmerman Airport</t>
  </si>
  <si>
    <t>Minneapolis/St Paul International Airport</t>
  </si>
  <si>
    <t>Mobile Regional Airport</t>
  </si>
  <si>
    <t>Quad City International Airport</t>
  </si>
  <si>
    <t>Monroe Regional Airport</t>
  </si>
  <si>
    <t>Monterey Peninsula Airport</t>
  </si>
  <si>
    <t>Montrose Regional Airport</t>
  </si>
  <si>
    <t>Central Wisconsin Airport</t>
  </si>
  <si>
    <t>Myrtle Beach International Airport</t>
  </si>
  <si>
    <t>Naples Municipal Airport</t>
  </si>
  <si>
    <t>Nashville International Airport</t>
  </si>
  <si>
    <t>Tweed New Haven Regional Airport</t>
  </si>
  <si>
    <t>Louis Armstrong New Orleans International Airport</t>
  </si>
  <si>
    <t>Stewart International Airport</t>
  </si>
  <si>
    <t>Niagara Falls International Airport</t>
  </si>
  <si>
    <t>John F. Kennedy International Airport</t>
  </si>
  <si>
    <t>LaGuardia Airport</t>
  </si>
  <si>
    <t>Newark Liberty International Airport</t>
  </si>
  <si>
    <t>Newport News/Williamsburg International Airport</t>
  </si>
  <si>
    <t>Norfolk International Airport</t>
  </si>
  <si>
    <t>North Platte Regional/Lee Bird Field Airport</t>
  </si>
  <si>
    <t>Oakland International Airport</t>
  </si>
  <si>
    <t>Will Rogers World Airport</t>
  </si>
  <si>
    <t>Eppley Airfield</t>
  </si>
  <si>
    <t>LA/Ontario International Airport</t>
  </si>
  <si>
    <t>Orlando International Airport</t>
  </si>
  <si>
    <t>Orlando Executive Airport</t>
  </si>
  <si>
    <t>Oxnard Airport</t>
  </si>
  <si>
    <t>Barkley Regional Airport</t>
  </si>
  <si>
    <t>Palm Springs International Airport</t>
  </si>
  <si>
    <t>LA/Palmdale Regional Airport</t>
  </si>
  <si>
    <t>Northwest Florida Beaches International Airport</t>
  </si>
  <si>
    <t>Tri-Cities Airport</t>
  </si>
  <si>
    <t>Pensacola International Airport</t>
  </si>
  <si>
    <t>General Wayne A. Downing Peoria International Airport</t>
  </si>
  <si>
    <t>Philadelphia International Airport</t>
  </si>
  <si>
    <t>Phoenix-Mesa Gateway Airport</t>
  </si>
  <si>
    <t>Phoenix Deer Valley Airport</t>
  </si>
  <si>
    <t>Sky Harbor International Airport</t>
  </si>
  <si>
    <t>Pittsburgh International Airport</t>
  </si>
  <si>
    <t>Pocatello Regional Airport</t>
  </si>
  <si>
    <t>Portland International Jetport</t>
  </si>
  <si>
    <t>Portland International Airport</t>
  </si>
  <si>
    <t>Punta Gorda Airport</t>
  </si>
  <si>
    <t>Quincy Regional Airport</t>
  </si>
  <si>
    <t>Raleigh-Durham International Airport</t>
  </si>
  <si>
    <t>Redding Municipal Airport</t>
  </si>
  <si>
    <t>Reno-Tahoe International Airport</t>
  </si>
  <si>
    <t>Richmond International Airport</t>
  </si>
  <si>
    <t>Roanoke-Blacksburg Regional Airport</t>
  </si>
  <si>
    <t>Greater Rochester International Airport</t>
  </si>
  <si>
    <t>Chicago Rockford International Airport</t>
  </si>
  <si>
    <t>Mather Airport</t>
  </si>
  <si>
    <t>Sacramento Executive Airport</t>
  </si>
  <si>
    <t>Sacramento International Airport</t>
  </si>
  <si>
    <t>Salt Lake City International Airport</t>
  </si>
  <si>
    <t>San Antonio International Airport</t>
  </si>
  <si>
    <t>San Diego International Airport</t>
  </si>
  <si>
    <t>San Francisco International Airport</t>
  </si>
  <si>
    <t>Norman Y. Mineta San Jose International Airport</t>
  </si>
  <si>
    <t>San Luis Obispo County Regional Airport</t>
  </si>
  <si>
    <t>Orlando Sanford International Airport</t>
  </si>
  <si>
    <t>John Wayne Airport</t>
  </si>
  <si>
    <t>Santa Barbara Airport</t>
  </si>
  <si>
    <t>Santa Maria Public Airport</t>
  </si>
  <si>
    <t>Charles M. Schulz - Sonoma County Airport</t>
  </si>
  <si>
    <t>Sarasota Bradenton International Airport</t>
  </si>
  <si>
    <t>Savannah/Hilton Head International Airport</t>
  </si>
  <si>
    <t>Seattle-Tacoma International Airport</t>
  </si>
  <si>
    <t>Shreveport Regional Airport</t>
  </si>
  <si>
    <t>Sioux Gateway Airport</t>
  </si>
  <si>
    <t>Sioux Falls Regional Airport</t>
  </si>
  <si>
    <t>South Bend Regional Airport</t>
  </si>
  <si>
    <t>Spokane International Airport</t>
  </si>
  <si>
    <t>Abraham Lincoln Capital Airport</t>
  </si>
  <si>
    <t>Springfield-Branson National Airport</t>
  </si>
  <si>
    <t>Lambert-St Louis International Airport</t>
  </si>
  <si>
    <t>St. Pete-Clearwater International Airport</t>
  </si>
  <si>
    <t>Stockton Metropolitan Airport</t>
  </si>
  <si>
    <t>Friedman Memorial Airport</t>
  </si>
  <si>
    <t>Syracuse Hancock International Airport</t>
  </si>
  <si>
    <t>Tallahassee Regional Airport</t>
  </si>
  <si>
    <t>Tampa International Airport</t>
  </si>
  <si>
    <t>Teterboro Airport</t>
  </si>
  <si>
    <t>Texarkana Regional Airport</t>
  </si>
  <si>
    <t>Toledo Express Airport</t>
  </si>
  <si>
    <t>Forbes Field Airport</t>
  </si>
  <si>
    <t>Philip Billard Airport</t>
  </si>
  <si>
    <t>Tucson International Airport</t>
  </si>
  <si>
    <t>Tulsa International Airport</t>
  </si>
  <si>
    <t>Magic Valley Regional Airport</t>
  </si>
  <si>
    <t>Walla Walla Regional Airport</t>
  </si>
  <si>
    <t>TF Green Airport</t>
  </si>
  <si>
    <t>Ronald Reagan Washington National Airport</t>
  </si>
  <si>
    <t>Washington Dulles International Airport</t>
  </si>
  <si>
    <t>Waterloo Regional Airport</t>
  </si>
  <si>
    <t>Palm Beach International Airport</t>
  </si>
  <si>
    <t>Westchester County Airport</t>
  </si>
  <si>
    <t>Wichita Mid-Continent Airport</t>
  </si>
  <si>
    <t>New Hanover International</t>
  </si>
  <si>
    <t>Yuma International Airport</t>
  </si>
  <si>
    <t>Operator</t>
  </si>
  <si>
    <t/>
  </si>
  <si>
    <t>Civil Aviation Authority of Botswana</t>
  </si>
  <si>
    <t>AERCO - Aéroports du Congo</t>
  </si>
  <si>
    <t>Egyptian Holding Company for Airport and Air Navigation (EHCAAN)</t>
  </si>
  <si>
    <t>Ghana Airports Company Ltd</t>
  </si>
  <si>
    <t>Kenya Airports Authority (KAA)</t>
  </si>
  <si>
    <t>Ravinala Airports</t>
  </si>
  <si>
    <t>Aéroports de Madagascar - ADEMA</t>
  </si>
  <si>
    <t>Federal Airports Authority of Nigeria (FAAN)</t>
  </si>
  <si>
    <t>Limak-Aibd-Summa (LAS)</t>
  </si>
  <si>
    <t>Seychelles Civil Aviation Authority (SCAA)</t>
  </si>
  <si>
    <t>Airports Company South Africa (ACSA)</t>
  </si>
  <si>
    <t>TAV Tunisie S.A.</t>
  </si>
  <si>
    <t>Zambia Airports Corporation Limited</t>
  </si>
  <si>
    <t>Adelaide Airport Limited</t>
  </si>
  <si>
    <t>Northern Territory Airports Pty Ltd</t>
  </si>
  <si>
    <t>Brisbane Airport Corporation</t>
  </si>
  <si>
    <t>Queensland Airports Limited</t>
  </si>
  <si>
    <t>Australia Pacific Airports Corporation Limited</t>
  </si>
  <si>
    <t>Newcastle Airport Ltd</t>
  </si>
  <si>
    <t>Perth Airport Pty Ltd</t>
  </si>
  <si>
    <t>Sydney Airport</t>
  </si>
  <si>
    <t>Cambodia Airports</t>
  </si>
  <si>
    <t>Xinjiang Airport Group Co., Ltd</t>
  </si>
  <si>
    <t>Capital Airport Holding Company</t>
  </si>
  <si>
    <t>Eastern Airports Group Co., Ltd</t>
  </si>
  <si>
    <t>Chongqing Airport Group Co., Ltd</t>
  </si>
  <si>
    <t>Guangzhou Baiyun International Airport Co., Ltd</t>
  </si>
  <si>
    <t>Haikou Meilan International Airport Co., Ltd</t>
  </si>
  <si>
    <t>Hangzhou Xiaoshan International Airport Co., Ltd</t>
  </si>
  <si>
    <t>Zhejiang Provincial Airport Group Co., Ltd</t>
  </si>
  <si>
    <t>Sanya Phoenix International Airport Co., Ltd</t>
  </si>
  <si>
    <t>Shanghai Airport Authority</t>
  </si>
  <si>
    <t>Wuxi Sunan International Airport Group Co., Ltd</t>
  </si>
  <si>
    <t>Kaohsiung International Airport, CAA</t>
  </si>
  <si>
    <t>Taoyuan International Airport Corporation Ltd.</t>
  </si>
  <si>
    <t>Airport Authority Cook Islands</t>
  </si>
  <si>
    <t>Aéroport de Tahiti</t>
  </si>
  <si>
    <t>A.B. Won Pat International Airport Authority, Guam (GIAA)</t>
  </si>
  <si>
    <t>Airport Authority Hong Kong</t>
  </si>
  <si>
    <t>Bangalore International Airport Limited</t>
  </si>
  <si>
    <t>Airports Authority of India</t>
  </si>
  <si>
    <t>Cochin International Airport Limited</t>
  </si>
  <si>
    <t>GMR Hyderabad International Airport Limited</t>
  </si>
  <si>
    <t>Delhi International Airport (P) Ltd</t>
  </si>
  <si>
    <t>PT Angkasa Pura I</t>
  </si>
  <si>
    <t>PT (Persero) Angkasa Pura II</t>
  </si>
  <si>
    <t>Kansai Airports</t>
  </si>
  <si>
    <t>Narita International Airport Corporation</t>
  </si>
  <si>
    <t>Malaysia Airports Holdings Berhad</t>
  </si>
  <si>
    <t>Chambre de commerce et d'industrie de Nouvelle-Calédonie</t>
  </si>
  <si>
    <t>Auckland International Airport Ltd.</t>
  </si>
  <si>
    <t>Christchurch International Airport Ltd.</t>
  </si>
  <si>
    <t>Dunedin International Airport Ltd.</t>
  </si>
  <si>
    <t>Commonwealth Ports Authority</t>
  </si>
  <si>
    <t>Manila International Airport Authority</t>
  </si>
  <si>
    <t>Korea Airports Corporation</t>
  </si>
  <si>
    <t>Incheon International Airport Corporation</t>
  </si>
  <si>
    <t>Changi Airport Group (Singapore) Pte Ltd</t>
  </si>
  <si>
    <t>Airport &amp; Aviation Services (SL) Ltd.</t>
  </si>
  <si>
    <t>Airports of Thailand Public Co. Ltd.</t>
  </si>
  <si>
    <t>Ministry of Civil Aviation</t>
  </si>
  <si>
    <t>Airports Corporation of Vietnam</t>
  </si>
  <si>
    <t>Flughafen Graz Betriebs GmbH</t>
  </si>
  <si>
    <t>Kärntner Flughafen Betriebsgesellschaft MbH</t>
  </si>
  <si>
    <t>Salzburger Flughafen GmbH</t>
  </si>
  <si>
    <t>Flughafen Wien AG</t>
  </si>
  <si>
    <t>Brussels Airport Company nv</t>
  </si>
  <si>
    <t>Brussels South Charleroi Airport SA</t>
  </si>
  <si>
    <t>Liège Airport SA</t>
  </si>
  <si>
    <t>Fraport Twin Star Airport Management AD</t>
  </si>
  <si>
    <t>Plovdiv Airport EAD</t>
  </si>
  <si>
    <t>Sofia International Airport EAD</t>
  </si>
  <si>
    <t>Dubrovnik Airport Ltd</t>
  </si>
  <si>
    <t>Osijek Airport Ltd</t>
  </si>
  <si>
    <t>Split Airport Ltd</t>
  </si>
  <si>
    <t>Zadar Airport Ltd</t>
  </si>
  <si>
    <t>Zagreb Airport Ltd</t>
  </si>
  <si>
    <t>Hermes Airports Ltd</t>
  </si>
  <si>
    <t>LETISTE BRNO a.s.</t>
  </si>
  <si>
    <t>Københavns Lufthavne A/S</t>
  </si>
  <si>
    <t>Tallinn Airport Ltd</t>
  </si>
  <si>
    <t>FINAVIA Corporation</t>
  </si>
  <si>
    <t>CCI de Bastia et de la Haute-Corse</t>
  </si>
  <si>
    <t>Syndicat Mixte de l'Aérodrome Biarritz-Anglet-Bayonne</t>
  </si>
  <si>
    <t>Aéroport de Bordeaux-Mérignac</t>
  </si>
  <si>
    <t>SA Aéroport Marseille-Provence</t>
  </si>
  <si>
    <t>VINCI Airports</t>
  </si>
  <si>
    <t>ADP - Aéroports de Paris</t>
  </si>
  <si>
    <t>CCI de Pau</t>
  </si>
  <si>
    <t>SA Toulouse-Blagnac</t>
  </si>
  <si>
    <t>TAV Airports Holding Co.</t>
  </si>
  <si>
    <t>Flughafen Berlin-Brandenburg GmbH</t>
  </si>
  <si>
    <t>Flughafen Bremen GmbH</t>
  </si>
  <si>
    <t>Flughafen Köln/Bonn GmbH</t>
  </si>
  <si>
    <t>Flughafen Düsseldorf GmbH</t>
  </si>
  <si>
    <t>Fraport AG</t>
  </si>
  <si>
    <t>Flughafen Hamburg GmbH</t>
  </si>
  <si>
    <t>Flughafen München GmbH</t>
  </si>
  <si>
    <t>Flughafen Stuttgart GmbH</t>
  </si>
  <si>
    <t>Athens International Airport S.A.</t>
  </si>
  <si>
    <t>Budapest Airport Zrt.</t>
  </si>
  <si>
    <t>Isavia - Keflavik Airport</t>
  </si>
  <si>
    <t>Dublin Airport Authority</t>
  </si>
  <si>
    <t>Shannon Group plc</t>
  </si>
  <si>
    <t>So.G.Aer. S.p.A.</t>
  </si>
  <si>
    <t>SACBO S.p.A.</t>
  </si>
  <si>
    <t>Società Esercizi Aeroportuali S.p.A.</t>
  </si>
  <si>
    <t>GESAC S.p.A.</t>
  </si>
  <si>
    <t>GESAP S.p.A.</t>
  </si>
  <si>
    <t>ADR S.p.A.</t>
  </si>
  <si>
    <t xml:space="preserve">Airgest S.p.A. </t>
  </si>
  <si>
    <t>Aeroporto FVG S.p.A.</t>
  </si>
  <si>
    <t>Sagat S.p.A.</t>
  </si>
  <si>
    <t>Aeroporto Valerio Catullo di Verona Villafranca S.p.A.</t>
  </si>
  <si>
    <t>SJSC Riga International Airport</t>
  </si>
  <si>
    <t>State Enterprise Lithuanian Airports</t>
  </si>
  <si>
    <t>LLC Avia Invest - Chisinau International Airport</t>
  </si>
  <si>
    <t>Airports of Montenegro</t>
  </si>
  <si>
    <t>Schiphol Group</t>
  </si>
  <si>
    <t>Avinor</t>
  </si>
  <si>
    <t>Krakow Airport</t>
  </si>
  <si>
    <t>Poznań Airport Ltd</t>
  </si>
  <si>
    <t>Polish Airports State Enterprise (PPL)</t>
  </si>
  <si>
    <t>Wroclaw Airport Co</t>
  </si>
  <si>
    <t>Aeroportos de Portugal S.A</t>
  </si>
  <si>
    <t>R.A. Aeroportul International "George Enescu" Bacau</t>
  </si>
  <si>
    <t>Bucharest Airports National Company</t>
  </si>
  <si>
    <t>Constanta International Airport</t>
  </si>
  <si>
    <t>Aeroportul Oradea RA</t>
  </si>
  <si>
    <t>Regia Autonoma Aeroportul Sibiu-Turnisor</t>
  </si>
  <si>
    <t>JSC Airport Vnukovo</t>
  </si>
  <si>
    <t>Northern Capital Gateway, LLC - Pulkovo Saint Petersburg Airport</t>
  </si>
  <si>
    <t>Aena Aeropuertos S.A.</t>
  </si>
  <si>
    <t>Swedavia AB</t>
  </si>
  <si>
    <t>EuroAirport Basel Mulhouse Freiburg</t>
  </si>
  <si>
    <t>Aéroport International de Genève</t>
  </si>
  <si>
    <t>Flughafen Zurich AG</t>
  </si>
  <si>
    <t>General Directorate of State Airports (DHMI)</t>
  </si>
  <si>
    <t>Fraport IC Içtas Antalya Airport Terminal Investment and Management Inc.</t>
  </si>
  <si>
    <t>Istanbul Sabiha Gokcen International Airport Investment Development and Operation Inc</t>
  </si>
  <si>
    <t>Boryspil International Airport</t>
  </si>
  <si>
    <t>Manchester Airports Group</t>
  </si>
  <si>
    <t>London City Airport Ltd</t>
  </si>
  <si>
    <t>Gatwick Airport Ltd</t>
  </si>
  <si>
    <t>Heathrow Airport Limited</t>
  </si>
  <si>
    <t>Aeropuertos Argentina 2000</t>
  </si>
  <si>
    <t>Aruba Airport Authority N.V.</t>
  </si>
  <si>
    <t>Nassau Airport Development Company</t>
  </si>
  <si>
    <t>Empresa Brasileira de Infraestructura Aeroportuária - INFRAERO</t>
  </si>
  <si>
    <t>Aeroporto Rio de Janeiro S/A</t>
  </si>
  <si>
    <t>Vinci SA</t>
  </si>
  <si>
    <t>GRU Airport - Concessionária do Aeroporto Internacional de Guarulhos S.A.</t>
  </si>
  <si>
    <t>A-port Operaciones S.A (A-port)</t>
  </si>
  <si>
    <t>Sociedad Concesionaria Nuevo Pudahuel S.A.</t>
  </si>
  <si>
    <t>Aeropuertos del Caribe S.A - ACSA</t>
  </si>
  <si>
    <t>OPAIN S.A.</t>
  </si>
  <si>
    <t>Sociedad Aeroportuaria de la Costa S.A. - SACSA</t>
  </si>
  <si>
    <t>AERIS Holding Costa Rica S.A.</t>
  </si>
  <si>
    <t>Curaçao Airport Partners N.V.</t>
  </si>
  <si>
    <t>ECOGAL S. A.</t>
  </si>
  <si>
    <t>Terminal Aeroportuaria de Guayaquil, S.A. - TAGSA</t>
  </si>
  <si>
    <t>Corporación Quiport S.A</t>
  </si>
  <si>
    <t>Cheddi Jagan International Airport Corporation</t>
  </si>
  <si>
    <t>MBJ Airports Limited</t>
  </si>
  <si>
    <t>Grupo Aeroportuario del Centro Norte (OMA)</t>
  </si>
  <si>
    <t>Grupo Aeroportuario del Pacífico - Servicios a la Infraestructura Aeroportuaria del Pacífico</t>
  </si>
  <si>
    <t>Aeropuerto y Servicios Auxiliares - ASA</t>
  </si>
  <si>
    <t>Aeropuertos del Sureste - ASUR</t>
  </si>
  <si>
    <t>Grupo Aeroportuario de la Ciudad de México S.A. C.V. (AICM)</t>
  </si>
  <si>
    <t>Tocumen S. A.</t>
  </si>
  <si>
    <t>Aeropuertos del Perú  - ADP</t>
  </si>
  <si>
    <t>Lima Airport Partners S.R.L.</t>
  </si>
  <si>
    <t>Puerto Rico Ports Authority</t>
  </si>
  <si>
    <t>Airports Authority of Trinidad &amp; Tobago</t>
  </si>
  <si>
    <t>Puerta del Sur, S.A.</t>
  </si>
  <si>
    <t>Consorcio Aeropuertos Internacionales S.A. - CAISA</t>
  </si>
  <si>
    <t>Bahrain Airport Company</t>
  </si>
  <si>
    <t>Iran Airports Company</t>
  </si>
  <si>
    <t>Israel Airports Authority</t>
  </si>
  <si>
    <t>Airport International Group (AIG)</t>
  </si>
  <si>
    <t>Hamad International Airport (Operator)</t>
  </si>
  <si>
    <t>Tibah Airports Operation Co. Ltd.</t>
  </si>
  <si>
    <t>Dubai Airports</t>
  </si>
  <si>
    <t>Northern New Brunswick Authority Inc</t>
  </si>
  <si>
    <t>Calgary Airport Authority</t>
  </si>
  <si>
    <t>Edmonton Airports</t>
  </si>
  <si>
    <t>Fort McMurray Airport Authority</t>
  </si>
  <si>
    <t>Halifax International Airport Authority Halifax Stanfield International Airport</t>
  </si>
  <si>
    <t>City of Kelowna</t>
  </si>
  <si>
    <t>Greater Moncton International Airport Authority Inc.</t>
  </si>
  <si>
    <t>Aéroports de Montréal</t>
  </si>
  <si>
    <t>North Bay Jack Garland Airport Corporation</t>
  </si>
  <si>
    <t>Ottawa Macdonald-Cartier Intl. Airport Authority Ottawa International Airport</t>
  </si>
  <si>
    <t>Prince George Airport Authority</t>
  </si>
  <si>
    <t>Aéroport de Quebec Inc. Jean Lesage International Airport</t>
  </si>
  <si>
    <t>Regina Airport Authority</t>
  </si>
  <si>
    <t>Saskatoon Airport Authority</t>
  </si>
  <si>
    <t>Greater Toronto Airports Authority</t>
  </si>
  <si>
    <t>Vancouver Airport Authority</t>
  </si>
  <si>
    <t>Victoria Airport Authority</t>
  </si>
  <si>
    <t>Winnipeg Airports Authority Inc.</t>
  </si>
  <si>
    <t>City of Abilene</t>
  </si>
  <si>
    <t>Albany County Airport Authority</t>
  </si>
  <si>
    <t>City of Albuquerque Aviation Department</t>
  </si>
  <si>
    <t>England Authority</t>
  </si>
  <si>
    <t>Lehigh–Northampton Airport Authority</t>
  </si>
  <si>
    <t>Asheville Regional Airport Authority</t>
  </si>
  <si>
    <t>City of Atlanta Department of Aviation</t>
  </si>
  <si>
    <t>The South Jersey Transportation Authority</t>
  </si>
  <si>
    <t>Augusta Aviation Commission</t>
  </si>
  <si>
    <t>City of Austin Aviation Department</t>
  </si>
  <si>
    <t>Kern County Department of Airports</t>
  </si>
  <si>
    <t>Maryland Aviation Administration</t>
  </si>
  <si>
    <t>Baton Rouge Airport Authority</t>
  </si>
  <si>
    <t>Port of Bellingham</t>
  </si>
  <si>
    <t>Billings Department of Aviation &amp; Transit</t>
  </si>
  <si>
    <t>Birmingham Airport Authority</t>
  </si>
  <si>
    <t>City of Bismarck</t>
  </si>
  <si>
    <t>Bloomington-Normal Airport Authority</t>
  </si>
  <si>
    <t>Tri-Cities Airport Authority</t>
  </si>
  <si>
    <t>Massachusetts Port Authority</t>
  </si>
  <si>
    <t>Gallatin Airport Authority</t>
  </si>
  <si>
    <t>City of Brownsville</t>
  </si>
  <si>
    <t>Glynn County</t>
  </si>
  <si>
    <t>Niagara Frontier Transportation Authority</t>
  </si>
  <si>
    <t>Burbank-Glendale-Pasadena Airport Authority</t>
  </si>
  <si>
    <t>Casper–Natrona County International Airport</t>
  </si>
  <si>
    <t>Cedar Rapids Airport Commission</t>
  </si>
  <si>
    <t>Charleston County Aviation Authority</t>
  </si>
  <si>
    <t>Central West Virginia Regional Airport Authority</t>
  </si>
  <si>
    <t>Charlotte Aviation Department</t>
  </si>
  <si>
    <t>Charlottesville Albemarle Airport Authority</t>
  </si>
  <si>
    <t>Chattanooga Metropolitan Airport Authority</t>
  </si>
  <si>
    <t>Chicago Department of Aviation</t>
  </si>
  <si>
    <t>Cincinnati/Northern Kentucky Intl. Airport</t>
  </si>
  <si>
    <t>Cleveland Airport System Cleveland Hopkins International Airport</t>
  </si>
  <si>
    <t>City of Colorado Springs</t>
  </si>
  <si>
    <t>Columbus Regional Airport Authority</t>
  </si>
  <si>
    <t>Corpus Christi Department of Aviation</t>
  </si>
  <si>
    <t>Dallas Department of Aviation</t>
  </si>
  <si>
    <t>Dallas Fort Worth International Airport</t>
  </si>
  <si>
    <t>City of Dayton Department of Aviation - Dayton International Airport</t>
  </si>
  <si>
    <t>City and County of Denver-Denver International Airport</t>
  </si>
  <si>
    <t>Wayne County Airport Authority</t>
  </si>
  <si>
    <t>City of Durango and La Plata</t>
  </si>
  <si>
    <t>City of El Paso-El Paso International Airport</t>
  </si>
  <si>
    <t>City of Eugene</t>
  </si>
  <si>
    <t>Evansville/Vanderburgh Airport Authority</t>
  </si>
  <si>
    <t>Alaska Department of Transportation &amp; Public Facilities</t>
  </si>
  <si>
    <t>Northwest Arkansas Regional Airport Authority</t>
  </si>
  <si>
    <t>Broward County Aviation Department</t>
  </si>
  <si>
    <t>Lee County Port Authority</t>
  </si>
  <si>
    <t>Fort Smith Airport Commission</t>
  </si>
  <si>
    <t>Fort Wayne-Allen County Airport Authority</t>
  </si>
  <si>
    <t>City of Fresno Airports Division</t>
  </si>
  <si>
    <t>Gainesville-Alachua County Regional Airport Authority</t>
  </si>
  <si>
    <t>Grand Forks Regional Airport Authority</t>
  </si>
  <si>
    <t xml:space="preserve">Grand Junction Regional Airport Authority </t>
  </si>
  <si>
    <t>Gerald R. Ford International Airport Board Gerald R. Ford International Airport</t>
  </si>
  <si>
    <t>Brown County Airport Department</t>
  </si>
  <si>
    <t>Piedmont Triad Airport Authority</t>
  </si>
  <si>
    <t>Greenville-Spartanburg Airport District</t>
  </si>
  <si>
    <t>Gulfport-Biloxi Regional Airport Authority</t>
  </si>
  <si>
    <t>Susquehanna Area Regional Airport Authority</t>
  </si>
  <si>
    <t>Connecticut Airport Authority</t>
  </si>
  <si>
    <t>Hawaii Department of Transportation</t>
  </si>
  <si>
    <t>Houston Airport System</t>
  </si>
  <si>
    <t>Huntsville-Madison County Airport Authority</t>
  </si>
  <si>
    <t>Indianapolis Airport Authority Indianapolis International Airport</t>
  </si>
  <si>
    <t>Jackson Municipal Airport Authority</t>
  </si>
  <si>
    <t>Jacksonville Aviation Authority (JAA)</t>
  </si>
  <si>
    <t>Flathead Municipal Airport Authority</t>
  </si>
  <si>
    <t>Kansas City Aviation Department</t>
  </si>
  <si>
    <t>Metropolitan Knoxville Airport Authority</t>
  </si>
  <si>
    <t>Capital Region Airport Authority</t>
  </si>
  <si>
    <t>Clark County Department of Aviation McCarran International Airport</t>
  </si>
  <si>
    <t>Lexington-Fayette Urban County Airport Board</t>
  </si>
  <si>
    <t>Lincoln Airport Authority</t>
  </si>
  <si>
    <t>Little Rock Municipal Airport Commission</t>
  </si>
  <si>
    <t>Long Beach Airport</t>
  </si>
  <si>
    <t>Los Angeles World Airports</t>
  </si>
  <si>
    <t>Louisville Regional Airport Authority</t>
  </si>
  <si>
    <t>Manchester - Boston Regional Airport</t>
  </si>
  <si>
    <t>Jackson County</t>
  </si>
  <si>
    <t>Memphis-Shelby County Airport Authority</t>
  </si>
  <si>
    <t>Miami-Dade County Aviation Department</t>
  </si>
  <si>
    <t>Milwaukee County Department of Transportation Airports Division</t>
  </si>
  <si>
    <t>Minneapolis-Saint Paul Metropolitan Airports Commission</t>
  </si>
  <si>
    <t>Mobile Airport Authority</t>
  </si>
  <si>
    <t>Metropolitan Airport Authority of Rock Island County</t>
  </si>
  <si>
    <t>Monterey Peninsula Airport District</t>
  </si>
  <si>
    <t>Central Wisconsin Joint Airport Board</t>
  </si>
  <si>
    <t>Horry County Department of Airports</t>
  </si>
  <si>
    <t>Metropolitan Government of Nashville and Davidson County</t>
  </si>
  <si>
    <t>New Orleans Aviation Board</t>
  </si>
  <si>
    <t>Port Authority of New York and New Jersey</t>
  </si>
  <si>
    <t>The Peninsula Airport Commission</t>
  </si>
  <si>
    <t>Norfolk Airport Authority</t>
  </si>
  <si>
    <t>North Platte Airport Authority</t>
  </si>
  <si>
    <t>Oakland International Airport Port of Oakland</t>
  </si>
  <si>
    <t>Oklahoma City Airport Trust</t>
  </si>
  <si>
    <t>Omaha Airport Authority</t>
  </si>
  <si>
    <t>Greater Orlando Aviation Authority</t>
  </si>
  <si>
    <t>Barkley Regional Airport Authority</t>
  </si>
  <si>
    <t>Palm Springs International Airport City of Palm Springs Department of Aviation</t>
  </si>
  <si>
    <t>Panama City-Bay County Airport and Industrial District</t>
  </si>
  <si>
    <t>Port of Pasco Tri-Cities Airport</t>
  </si>
  <si>
    <t>Metropolitan Airport Authority of Peoria</t>
  </si>
  <si>
    <t>Philadelphia Division of Aviation Philadelphia International Airport</t>
  </si>
  <si>
    <t>Phoenix Mesa Gateway Airport Authority</t>
  </si>
  <si>
    <t>City of Phoenix Aviation Department</t>
  </si>
  <si>
    <t>Allegheny County Airport Authority Pittsburgh International Airport</t>
  </si>
  <si>
    <t>City of Portland</t>
  </si>
  <si>
    <t>Port of Portland</t>
  </si>
  <si>
    <t>Raleigh-Durham Airport Authority</t>
  </si>
  <si>
    <t>Reno-Tahoe Airport Authority</t>
  </si>
  <si>
    <t>Capital Region Airport Commission</t>
  </si>
  <si>
    <t>Roanoke Regional Airport Commission</t>
  </si>
  <si>
    <t>Monroe County Airport Authority</t>
  </si>
  <si>
    <t>Sacramento County Airport System</t>
  </si>
  <si>
    <t>Salt Lake City Department of Airports</t>
  </si>
  <si>
    <t>City of San Antonio Aviation Department</t>
  </si>
  <si>
    <t>San Diego County Regional Airport Authority</t>
  </si>
  <si>
    <t>San Francisco Airport Commission</t>
  </si>
  <si>
    <t>City of San Jose Airport Department Norman Y. Mineta San Jose Intl. Airport</t>
  </si>
  <si>
    <t>San Luis Obispo County</t>
  </si>
  <si>
    <t>Sanford Airport Authority</t>
  </si>
  <si>
    <t>Santa Barbara Airport Department</t>
  </si>
  <si>
    <t>Sonoma Country Department of Transportation</t>
  </si>
  <si>
    <t>Sarasota Manatee Airport Authority</t>
  </si>
  <si>
    <t>Savannah Airport Commission</t>
  </si>
  <si>
    <t>Sioux Falls Regional Airport Authority</t>
  </si>
  <si>
    <t>St. Joseph County Airport Authority</t>
  </si>
  <si>
    <t>City of Springfield Airport Board</t>
  </si>
  <si>
    <t>St. Louis Airport Authority Lambert St. Louis International Airport</t>
  </si>
  <si>
    <t>Pinellas County</t>
  </si>
  <si>
    <t xml:space="preserve">Syracuse Regional Airport Authority </t>
  </si>
  <si>
    <t>City of Tallahassee</t>
  </si>
  <si>
    <t>Toledo–Lucas County Port Authority</t>
  </si>
  <si>
    <t>Tucson Airport Authority Tucson International Airport</t>
  </si>
  <si>
    <t>Tulsa Airport Authority</t>
  </si>
  <si>
    <t>Rhode Island Airport Corporation</t>
  </si>
  <si>
    <t>Metropolitan Washington Airports Authority</t>
  </si>
  <si>
    <t>Board of County Commissioners Palm Beach County Department of Airports</t>
  </si>
  <si>
    <t>AFCO Avports</t>
  </si>
  <si>
    <t>Wichita Airport Authority</t>
  </si>
  <si>
    <t>Wilmington Airport Authority</t>
  </si>
  <si>
    <t>2.1.1</t>
  </si>
  <si>
    <t>International Passengers 2020</t>
  </si>
  <si>
    <t>International Passengers 2019</t>
  </si>
  <si>
    <t>International Passengers:</t>
  </si>
  <si>
    <t>Internacional Pasajeros:</t>
  </si>
  <si>
    <t>ROIC</t>
  </si>
  <si>
    <t>ROCE</t>
  </si>
  <si>
    <t>EBITDA margin</t>
  </si>
  <si>
    <t xml:space="preserve">Net profit margin </t>
  </si>
  <si>
    <t>Operating Aeronautical Revenue</t>
  </si>
  <si>
    <t>Total Airport Revenue</t>
  </si>
  <si>
    <t>Operating Non-Aeronautical Revenue</t>
  </si>
  <si>
    <t>Total cost (operating + capital cost)</t>
  </si>
  <si>
    <t>Total CAPEX (including REPEX)</t>
  </si>
  <si>
    <t>Duty-free concessions per International Passenger</t>
  </si>
  <si>
    <t>Partially privatized airports (&lt;50% equity)</t>
  </si>
  <si>
    <t xml:space="preserve">operated by municipal, regional or federal government. </t>
  </si>
  <si>
    <t>of governance for almost all commercial airports around the world. Airports are owned and</t>
  </si>
  <si>
    <r>
      <t xml:space="preserve">Government owned and privately operated – </t>
    </r>
    <r>
      <rPr>
        <sz val="10"/>
        <rFont val="Arial"/>
        <family val="2"/>
      </rPr>
      <t xml:space="preserve">In this governance model, the operation </t>
    </r>
  </si>
  <si>
    <t xml:space="preserve">of the government-owned airport is contracted out to a private firm for a specified period of </t>
  </si>
  <si>
    <t>time. Firms bid for the right to build an airport (or develop the airport, e.g., a new terminal)</t>
  </si>
  <si>
    <t xml:space="preserve">and then operate it for a period of time generally sufficient for the firm to recover the costs </t>
  </si>
  <si>
    <t xml:space="preserve">of the project and achieve a return on their investment, although the government retains </t>
  </si>
  <si>
    <t>with many existing variations thereof.</t>
  </si>
  <si>
    <t xml:space="preserve">long-term ownership of the airport. Such model is widely known as Build-Operate-Transfer </t>
  </si>
  <si>
    <r>
      <t xml:space="preserve">Not-for-profit – </t>
    </r>
    <r>
      <rPr>
        <sz val="10"/>
        <rFont val="Arial"/>
        <family val="2"/>
      </rPr>
      <t xml:space="preserve">The operations of the country’s largest airports are the responsibility of local </t>
    </r>
  </si>
  <si>
    <t xml:space="preserve">not-for-profit authorities. These authorities are responsible for the capital development of the </t>
  </si>
  <si>
    <t>authority, in some cases requiring a rental payment.</t>
  </si>
  <si>
    <t>airport, but the land itself remains under federal government ownership and is leased to the</t>
  </si>
  <si>
    <r>
      <t xml:space="preserve">Fully private airports – </t>
    </r>
    <r>
      <rPr>
        <sz val="10"/>
        <color theme="1"/>
        <rFont val="Arial"/>
        <family val="2"/>
      </rPr>
      <t>A number of governments have fully privatised some airports through</t>
    </r>
  </si>
  <si>
    <t>selected to purchase the airport.</t>
  </si>
  <si>
    <t>an Initial Public Offering (IPO) or a bidding process, where one investor or a consortium is</t>
  </si>
  <si>
    <t>airport ownership</t>
  </si>
  <si>
    <r>
      <t xml:space="preserve">Partially privatized airports – </t>
    </r>
    <r>
      <rPr>
        <sz val="10"/>
        <color theme="1"/>
        <rFont val="Arial"/>
        <family val="2"/>
      </rPr>
      <t>The government has retained a controlling interest in the</t>
    </r>
  </si>
  <si>
    <t xml:space="preserve">Ownership structure </t>
  </si>
  <si>
    <r>
      <t xml:space="preserve">Government owned and operated  – </t>
    </r>
    <r>
      <rPr>
        <sz val="10"/>
        <color theme="1"/>
        <rFont val="Arial"/>
        <family val="2"/>
      </rPr>
      <t>Up until the 1980s, this was the standard model</t>
    </r>
  </si>
  <si>
    <t>AAI-Airport Authority of India</t>
  </si>
  <si>
    <t xml:space="preserve">Airports Corporation of Vietnam </t>
  </si>
  <si>
    <t>MAN/STN/EMA</t>
  </si>
  <si>
    <t>OMA-MEXICO</t>
  </si>
  <si>
    <t>ARN/GOT/BMA/MMX/LLA/UME/OSD/VBY/KRN/RNB</t>
  </si>
  <si>
    <t>OTP/BBU</t>
  </si>
  <si>
    <t>RAR/AIT</t>
  </si>
  <si>
    <t>MXP/LIN</t>
  </si>
  <si>
    <t>TLV/ETH/VDA/SDV/HFA/ETM</t>
  </si>
  <si>
    <t>AENA</t>
  </si>
  <si>
    <t>NLA/MFU/LUN/LVI</t>
  </si>
  <si>
    <t>FCO/CIA</t>
  </si>
  <si>
    <t>KIX/ITM/UKB</t>
  </si>
  <si>
    <t>AMS/EIN/RTM/LEY</t>
  </si>
  <si>
    <t>ZQN/WKA</t>
  </si>
  <si>
    <t>ONDA</t>
  </si>
  <si>
    <t xml:space="preserve">AVINOR others </t>
  </si>
  <si>
    <t>MEA/VIX</t>
  </si>
  <si>
    <t>ORY/CDG</t>
  </si>
  <si>
    <t>LAS/HSH/VGT</t>
  </si>
  <si>
    <t>OOL/TSV/ISA/LRE</t>
  </si>
  <si>
    <t>SMF/MHR/SAC</t>
  </si>
  <si>
    <t>SKG/CFU/ZTH/EFL/PVK/KVA/CHQ</t>
  </si>
  <si>
    <t>RHO/KGS/JTR/JMK/MJT/SMI/JSI</t>
  </si>
  <si>
    <t>ASP/DRW/TCA</t>
  </si>
  <si>
    <t>NAN/SUV</t>
  </si>
  <si>
    <t>NPE</t>
  </si>
  <si>
    <t>BKN/BBN/LWY/LBP/LGL/LKH/ODN/MUR/MKM</t>
  </si>
  <si>
    <t>TNR/NOS</t>
  </si>
  <si>
    <t>Per Passengers</t>
  </si>
  <si>
    <t xml:space="preserve">Per WLU </t>
  </si>
  <si>
    <t>Part 13:</t>
  </si>
  <si>
    <t>COVID-19</t>
  </si>
  <si>
    <t>What is the total amount of direct financial support your airport received?</t>
  </si>
  <si>
    <t>Part 14:</t>
  </si>
  <si>
    <t>To ensure the accuarcy of the data, please confirm the following:</t>
  </si>
  <si>
    <t>(Financial year)</t>
  </si>
  <si>
    <t>(Previous financial year)</t>
  </si>
  <si>
    <t>Cuál es la cantidad total de apoyo financiero directo que recibió su aeropuerto?</t>
  </si>
  <si>
    <t>(Año fiscal)</t>
  </si>
  <si>
    <t>(Año fiscal anterior)</t>
  </si>
  <si>
    <t>Ingresos Aeronáuticos</t>
  </si>
  <si>
    <t>Ingresos No-Aeronáuticos</t>
  </si>
  <si>
    <t>Concesiones libres de impuestos por Internacional Pasajeros</t>
  </si>
  <si>
    <t>Gastos Totales (operativos + costes de capital)</t>
  </si>
  <si>
    <t>CAPEX total (incluyendo REPEX)</t>
  </si>
  <si>
    <t xml:space="preserve">Por Pasajeros </t>
  </si>
  <si>
    <t xml:space="preserve">Por WLU </t>
  </si>
  <si>
    <t>Quel est le montant total du soutien financier direct que votre aéroport a reçu ?</t>
  </si>
  <si>
    <t xml:space="preserve"> (Année fiscale)</t>
  </si>
  <si>
    <t>(Année fiscale précédente)</t>
  </si>
  <si>
    <t>Revenu Total</t>
  </si>
  <si>
    <t xml:space="preserve">Redevances Non-Aéronautiques </t>
  </si>
  <si>
    <t>Coût Total (Exploitation +  Capital)</t>
  </si>
  <si>
    <t>CAPEX total (incluant REPEX)</t>
  </si>
  <si>
    <t>Marge bénéficiaire nette</t>
  </si>
  <si>
    <t xml:space="preserve">Performance Indicators </t>
  </si>
  <si>
    <t>Indicateurs de performance</t>
  </si>
  <si>
    <t>Afin d'assurer l'exactitude des données, veuillez confirmer ce qui suit :</t>
  </si>
  <si>
    <t xml:space="preserve">Par WLU </t>
  </si>
  <si>
    <t>Par Passagers</t>
  </si>
  <si>
    <t xml:space="preserve">Concessions hors taxes par Passagers International </t>
  </si>
  <si>
    <t>Passagers Internationaux :</t>
  </si>
  <si>
    <t>Please include financial support from the States related to COVID-19 and complete part 13.1 accordingly.</t>
  </si>
  <si>
    <t>Por favor Incluya el apoyo financiero relacionado con COVID-19 recibido por parte de los Estados  y complete la sección 13.1 en concordancia.</t>
  </si>
  <si>
    <t>Veuillez inclure le soutien financier de l'Etat lié à la COVID-19 et remplir la partie 13.1 en conséquence.</t>
  </si>
  <si>
    <t>请包括与 COVID-19 相关的国家的财政支持，并相应地完成第 13.1 部分。</t>
  </si>
  <si>
    <t>您的机场获得的直接财政支持总额是多少？</t>
  </si>
  <si>
    <t>(财政年度)</t>
  </si>
  <si>
    <t>(前一财政年度)</t>
  </si>
  <si>
    <t xml:space="preserve">Какова общая сумма прямой финансовой поддержки, которую получил ваш аэропорт? </t>
  </si>
  <si>
    <t>(Финансовый год)</t>
  </si>
  <si>
    <t>(Пред. финансовый год)</t>
  </si>
  <si>
    <t>КОВИД-19</t>
  </si>
  <si>
    <t>2019年新型冠状病毒肺炎</t>
  </si>
  <si>
    <t>机场总收入</t>
  </si>
  <si>
    <t>航空运营收入</t>
  </si>
  <si>
    <t>非航空运营收入</t>
  </si>
  <si>
    <t>其中:  免税品特许经营收入</t>
  </si>
  <si>
    <t>年度资本性总支出包括重置成本</t>
  </si>
  <si>
    <t>Авиацонные доходы</t>
  </si>
  <si>
    <t xml:space="preserve">Неавиационные (коммерческие) доходы </t>
  </si>
  <si>
    <t>Капитальные вложения, включая REPEX</t>
  </si>
  <si>
    <t xml:space="preserve">国际旅客 </t>
  </si>
  <si>
    <t>Marge d'EBITDA</t>
  </si>
  <si>
    <t>Precios, Propiedad y Regulación</t>
  </si>
  <si>
    <t>asignado por los reguladores (o especificado en los contratos de concesión)?</t>
  </si>
  <si>
    <t>¿Tiene el aeropuerto un esquema de incentivos tarifarios</t>
  </si>
  <si>
    <t>de Planta</t>
  </si>
  <si>
    <t>Total = Planta + Subcontratado</t>
  </si>
  <si>
    <t>Parqueadero de vehículos</t>
  </si>
  <si>
    <t>Tarifas de parqueo de aeronaves</t>
  </si>
  <si>
    <t>Ingresos por Servicios de Asistencia en Rampa o "Ground Handling"  (suma 6.2.1, 6.2.2, 6.2.3)</t>
  </si>
  <si>
    <t>Ingresos de concesión de asistencia en rampa o "ground handling" (que pagan las empresas de asistencia en tierra)</t>
  </si>
  <si>
    <t>Ingresos de Servicios de Asistencia en Rampa (servicio proporcionado por el aeropuerto)</t>
  </si>
  <si>
    <t>Ingresos por Concesiones (excluyendo 6.2.1 concesión de asistencia en rampa)</t>
  </si>
  <si>
    <t>Alquileres y rentas  (excl. 6.1.1.6)</t>
  </si>
  <si>
    <t>Gastos Operativos Totales (suma 7.1.1 - 7.1.9)</t>
  </si>
  <si>
    <t>Servicios contratados/tercerizados (costo de los servicios pagados a terceros)</t>
  </si>
  <si>
    <t>Servicios de Asistencia en Rampa (Ground Handling)</t>
  </si>
  <si>
    <t>Para garantizar la exactitud de los datos, confirme lo siguiente:</t>
  </si>
  <si>
    <t>Indicadores de Rendimiento</t>
  </si>
  <si>
    <t>ROA (rentabilidad sobre los activos)</t>
  </si>
  <si>
    <t>ROCE (rentabilidad del capital empleado)</t>
  </si>
  <si>
    <t>ROIC (RCI-Retorno sobre el Capital Invertido)</t>
  </si>
  <si>
    <t>Margen EBITDA</t>
  </si>
  <si>
    <t xml:space="preserve">Margen de Beneficio Neto (Net profit margin) </t>
  </si>
  <si>
    <t>пометьте элемент данных как «Отсутствующие Данные» и пометьте ячейку как «MD».</t>
  </si>
  <si>
    <t>Пасс. международных линий</t>
  </si>
  <si>
    <t>Общий пассажиропоток:</t>
  </si>
  <si>
    <t>Часть 13:</t>
  </si>
  <si>
    <t>Часть 14:</t>
  </si>
  <si>
    <t>Показатели эффективности</t>
  </si>
  <si>
    <t>Для обеспечения точности данных, пожалуйста, подтвердите следующее:</t>
  </si>
  <si>
    <t>Из расчета на пассажира</t>
  </si>
  <si>
    <t>Из расчета на единицу рабочей загрузки (WLU):</t>
  </si>
  <si>
    <t>Магазины безпошлинной торговли из расчета на пассажира МВЛ</t>
  </si>
  <si>
    <t>Общие издержки (операционные + капитальные затраты)</t>
  </si>
  <si>
    <t>ROA - рентабельность активов</t>
  </si>
  <si>
    <t>ROCE - доход на задействованный капитал</t>
  </si>
  <si>
    <t>ROIC - доход на вложенный капитал</t>
  </si>
  <si>
    <t>EBITDA margin - норма операционной прибыли</t>
  </si>
  <si>
    <t>Net profit margin - норма чистой прибыли</t>
  </si>
  <si>
    <t>绩效指标</t>
  </si>
  <si>
    <t>为确保数据的准确性，请确认:</t>
  </si>
  <si>
    <t>每名乘客</t>
  </si>
  <si>
    <t>每工作负荷单位</t>
  </si>
  <si>
    <t>免税品特许经营收入 (每位国际旅客)</t>
  </si>
  <si>
    <t>总开支 (运营总开支 + 资本成本)</t>
  </si>
  <si>
    <t>净利润率</t>
  </si>
  <si>
    <t>税息折旧及摊销前利润率</t>
  </si>
  <si>
    <t>投资资本回报率</t>
  </si>
  <si>
    <t>使用资本回报率</t>
  </si>
  <si>
    <t xml:space="preserve">
资产收益率</t>
  </si>
  <si>
    <t>COVID-19 : Direct financial support 2021</t>
  </si>
  <si>
    <t>COVID-19 : Direct financial support 2020</t>
  </si>
  <si>
    <t>ACI Airport Economics Survey 2023</t>
  </si>
  <si>
    <r>
      <t xml:space="preserve">Please submit the completed questionnaire before </t>
    </r>
    <r>
      <rPr>
        <b/>
        <u/>
        <sz val="14"/>
        <color rgb="FF002060"/>
        <rFont val="Arial"/>
        <family val="2"/>
      </rPr>
      <t xml:space="preserve">August 1st, 2023 </t>
    </r>
    <r>
      <rPr>
        <sz val="14"/>
        <color rgb="FF002060"/>
        <rFont val="Arial"/>
        <family val="2"/>
      </rPr>
      <t xml:space="preserve"> to: econ@aci.aero </t>
    </r>
  </si>
  <si>
    <t>2022 (Financial year)</t>
  </si>
  <si>
    <t>2021 (Previous financial year)</t>
  </si>
  <si>
    <t>End of 2022 (Financial year)</t>
  </si>
  <si>
    <t>End of 2021 (Prev. fin. year)</t>
  </si>
  <si>
    <t>2029*</t>
  </si>
  <si>
    <t>Calendar year 2022</t>
  </si>
  <si>
    <t>Q4 2021 - Q3 2022</t>
  </si>
  <si>
    <t>Q2 2022 - Q1 2023</t>
  </si>
  <si>
    <t>Q3 2022 - Q2 2023</t>
  </si>
  <si>
    <t>ACI Encuesta Económica 2023</t>
  </si>
  <si>
    <t>2022 (Año fiscal)</t>
  </si>
  <si>
    <t>2021 (Año fiscal anterior)</t>
  </si>
  <si>
    <t>Fin de 2022 (Año fiscal)</t>
  </si>
  <si>
    <t>Fin de 2021 (Año fiscal anterior)</t>
  </si>
  <si>
    <t>Año calendario 2022</t>
  </si>
  <si>
    <t>Année calendrier 2022</t>
  </si>
  <si>
    <t>ACI Enquête sur l'Économie des Aéroports 2023</t>
  </si>
  <si>
    <r>
      <t xml:space="preserve">Por favor, envíe el cuestionario completo antes del </t>
    </r>
    <r>
      <rPr>
        <b/>
        <u/>
        <sz val="14"/>
        <color rgb="FF002060"/>
        <rFont val="Arial"/>
        <family val="2"/>
      </rPr>
      <t>1 de agosto de 2023</t>
    </r>
    <r>
      <rPr>
        <sz val="14"/>
        <color rgb="FF002060"/>
        <rFont val="Arial"/>
        <family val="2"/>
      </rPr>
      <t xml:space="preserve"> a: econ@aci.aero </t>
    </r>
  </si>
  <si>
    <r>
      <t xml:space="preserve">Nous vous prions de soumettre le questionnaire dûment rempli avant le </t>
    </r>
    <r>
      <rPr>
        <b/>
        <u/>
        <sz val="14"/>
        <color rgb="FF002060"/>
        <rFont val="Arial"/>
        <family val="2"/>
      </rPr>
      <t>1 Août 2023</t>
    </r>
    <r>
      <rPr>
        <sz val="14"/>
        <color rgb="FF002060"/>
        <rFont val="Arial"/>
        <family val="2"/>
      </rPr>
      <t xml:space="preserve"> à l'adresse de: econ@aci.aero </t>
    </r>
  </si>
  <si>
    <t>2022 (Année fiscale)</t>
  </si>
  <si>
    <t>2021 (Année fiscale précédente)</t>
  </si>
  <si>
    <t>历年2022年</t>
  </si>
  <si>
    <t>2021年第四季度 - 2022年第三季度</t>
  </si>
  <si>
    <t>2022年第二季度 - 2023年一季度</t>
  </si>
  <si>
    <t>2022年第三季度 - 2023年第二季度</t>
  </si>
  <si>
    <t xml:space="preserve">请在2023年8月1日前完成并递交此调查表电邮致 econ@aci.aero </t>
  </si>
  <si>
    <t>国际机场协会2023年机场经济调查表</t>
  </si>
  <si>
    <t>2022 (财政年度)</t>
  </si>
  <si>
    <t>2021 (前一财政年度)</t>
  </si>
  <si>
    <t xml:space="preserve">2022 年底 (财政年度) </t>
  </si>
  <si>
    <t>2021 年底 (前一财政年度)</t>
  </si>
  <si>
    <t>Экономический Опросник Аэропортов 2023</t>
  </si>
  <si>
    <t xml:space="preserve">Пожалуйста, отправьте заполненную анкету до 1 августа 2023 года на адрес:: econ@aci.aero </t>
  </si>
  <si>
    <t>2022 (Финансовый год)</t>
  </si>
  <si>
    <t>2021 (Пред. финансовый год)</t>
  </si>
  <si>
    <t>Конец 2022 (Финансовый год)</t>
  </si>
  <si>
    <t>Конец 2021 (Пред. фин. год)</t>
  </si>
  <si>
    <t>Календарный 2022 год</t>
  </si>
  <si>
    <t>4 квартал 2021 - 3 квартал 2022</t>
  </si>
  <si>
    <t>2 квартал 2022 - 1 квартал 2023</t>
  </si>
  <si>
    <t>3 квартал 2022 - 2 квартал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</si>
</sst>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_-;\-* #,##0.0_-;_-* &quot;-&quot;??_-;_-@_-"/>
    <numFmt numFmtId="165" formatCode="#,##0.000"/>
    <numFmt numFmtId="166" formatCode="\(##\)\(###\)\ ###\-####"/>
    <numFmt numFmtId="167" formatCode="#,##0.0"/>
    <numFmt numFmtId="168" formatCode="0_)"/>
    <numFmt numFmtId="169" formatCode="#,##0_ ;\-#,##0\ "/>
    <numFmt numFmtId="170" formatCode="0.0%"/>
  </numFmts>
  <fonts count="135">
    <font>
      <sz val="11"/>
      <color theme="1"/>
      <name val="Calibri"/>
      <family val="2"/>
      <scheme val="minor"/>
    </font>
    <font>
      <sz val="11"/>
      <color theme="1"/>
      <name val="Calibri"/>
      <family val="2"/>
      <scheme val="minor"/>
    </font>
    <font>
      <sz val="9"/>
      <name val="Arial"/>
      <family val="2"/>
    </font>
    <font>
      <sz val="9"/>
      <color indexed="81"/>
      <name val="Tahoma"/>
      <family val="2"/>
    </font>
    <font>
      <b/>
      <sz val="9"/>
      <color indexed="81"/>
      <name val="Tahoma"/>
      <family val="2"/>
    </font>
    <font>
      <sz val="10"/>
      <color theme="1"/>
      <name val="Calibri"/>
      <family val="2"/>
      <scheme val="minor"/>
    </font>
    <font>
      <b/>
      <sz val="12"/>
      <name val="Arial"/>
      <family val="2"/>
    </font>
    <font>
      <sz val="9"/>
      <color indexed="18"/>
      <name val="Arial"/>
      <family val="2"/>
    </font>
    <font>
      <i/>
      <sz val="8"/>
      <name val="Arial"/>
      <family val="2"/>
    </font>
    <font>
      <sz val="11"/>
      <name val="Calibri"/>
      <family val="2"/>
      <scheme val="minor"/>
    </font>
    <font>
      <sz val="8"/>
      <name val="Arial"/>
      <family val="2"/>
    </font>
    <font>
      <b/>
      <sz val="8"/>
      <name val="Arial"/>
      <family val="2"/>
    </font>
    <font>
      <b/>
      <sz val="11"/>
      <color rgb="FF7030A0"/>
      <name val="Arial"/>
      <family val="2"/>
    </font>
    <font>
      <sz val="8"/>
      <color theme="1"/>
      <name val="Arial"/>
      <family val="2"/>
    </font>
    <font>
      <b/>
      <u/>
      <sz val="11"/>
      <color rgb="FF7030A0"/>
      <name val="Arial"/>
      <family val="2"/>
    </font>
    <font>
      <b/>
      <sz val="10"/>
      <color rgb="FF7030A0"/>
      <name val="Arial"/>
      <family val="2"/>
    </font>
    <font>
      <b/>
      <sz val="11"/>
      <name val="Arial"/>
      <family val="2"/>
    </font>
    <font>
      <sz val="11"/>
      <color theme="1"/>
      <name val="Arial"/>
      <family val="2"/>
    </font>
    <font>
      <sz val="11"/>
      <color indexed="18"/>
      <name val="Arial"/>
      <family val="2"/>
    </font>
    <font>
      <sz val="11"/>
      <name val="Arial"/>
      <family val="2"/>
    </font>
    <font>
      <sz val="9"/>
      <color theme="1"/>
      <name val="Arial"/>
      <family val="2"/>
    </font>
    <font>
      <b/>
      <sz val="11"/>
      <color theme="1"/>
      <name val="Arial"/>
      <family val="2"/>
    </font>
    <font>
      <sz val="10"/>
      <color theme="1"/>
      <name val="Arial"/>
      <family val="2"/>
    </font>
    <font>
      <sz val="10"/>
      <color indexed="30"/>
      <name val="Arial"/>
      <family val="2"/>
    </font>
    <font>
      <sz val="10"/>
      <name val="Arial"/>
      <family val="2"/>
    </font>
    <font>
      <i/>
      <sz val="10"/>
      <name val="Arial"/>
      <family val="2"/>
    </font>
    <font>
      <b/>
      <sz val="12"/>
      <color rgb="FF7030A0"/>
      <name val="Arial"/>
      <family val="2"/>
    </font>
    <font>
      <b/>
      <sz val="10"/>
      <name val="Arial"/>
      <family val="2"/>
    </font>
    <font>
      <b/>
      <sz val="10"/>
      <color theme="1"/>
      <name val="Arial"/>
      <family val="2"/>
    </font>
    <font>
      <b/>
      <sz val="10"/>
      <color indexed="18"/>
      <name val="Arial"/>
      <family val="2"/>
    </font>
    <font>
      <sz val="28"/>
      <color rgb="FF002060"/>
      <name val="Arial"/>
      <family val="2"/>
    </font>
    <font>
      <sz val="11"/>
      <color theme="0"/>
      <name val="Arial"/>
      <family val="2"/>
    </font>
    <font>
      <b/>
      <u/>
      <sz val="11"/>
      <color theme="1"/>
      <name val="Arial"/>
      <family val="2"/>
    </font>
    <font>
      <sz val="8"/>
      <color indexed="18"/>
      <name val="Arial"/>
      <family val="2"/>
    </font>
    <font>
      <sz val="11"/>
      <color theme="1"/>
      <name val="Calibri"/>
      <family val="2"/>
    </font>
    <font>
      <u/>
      <sz val="11"/>
      <color theme="10"/>
      <name val="Calibri"/>
      <family val="2"/>
      <scheme val="minor"/>
    </font>
    <font>
      <b/>
      <sz val="11"/>
      <color rgb="FFFF0000"/>
      <name val="Arial"/>
      <family val="2"/>
    </font>
    <font>
      <b/>
      <sz val="11"/>
      <color rgb="FFFF0000"/>
      <name val="Calibri"/>
      <family val="2"/>
      <scheme val="minor"/>
    </font>
    <font>
      <sz val="11"/>
      <color rgb="FFFF0000"/>
      <name val="Arial"/>
      <family val="2"/>
    </font>
    <font>
      <sz val="9"/>
      <color rgb="FFC00000"/>
      <name val="Arial"/>
      <family val="2"/>
    </font>
    <font>
      <i/>
      <sz val="9"/>
      <name val="Arial"/>
      <family val="2"/>
    </font>
    <font>
      <b/>
      <i/>
      <sz val="11"/>
      <name val="Arial"/>
      <family val="2"/>
    </font>
    <font>
      <b/>
      <sz val="11"/>
      <color theme="1"/>
      <name val="Calibri"/>
      <family val="2"/>
      <scheme val="minor"/>
    </font>
    <font>
      <b/>
      <i/>
      <sz val="11"/>
      <color rgb="FF7030A0"/>
      <name val="Arial"/>
      <family val="2"/>
    </font>
    <font>
      <b/>
      <i/>
      <sz val="8"/>
      <color indexed="18"/>
      <name val="Arial"/>
      <family val="2"/>
    </font>
    <font>
      <b/>
      <i/>
      <sz val="9"/>
      <color rgb="FF7030A0"/>
      <name val="Arial"/>
      <family val="2"/>
    </font>
    <font>
      <b/>
      <i/>
      <sz val="8"/>
      <color rgb="FF7030A0"/>
      <name val="Arial"/>
      <family val="2"/>
    </font>
    <font>
      <b/>
      <sz val="8"/>
      <color theme="1"/>
      <name val="Arial"/>
      <family val="2"/>
    </font>
    <font>
      <b/>
      <sz val="9"/>
      <color indexed="18"/>
      <name val="Arial"/>
      <family val="2"/>
    </font>
    <font>
      <i/>
      <sz val="10"/>
      <name val="Calibri"/>
      <family val="2"/>
      <scheme val="minor"/>
    </font>
    <font>
      <b/>
      <sz val="18"/>
      <color theme="1"/>
      <name val="Calibri"/>
      <family val="2"/>
      <scheme val="minor"/>
    </font>
    <font>
      <b/>
      <i/>
      <sz val="8"/>
      <name val="Arial"/>
      <family val="2"/>
    </font>
    <font>
      <sz val="9"/>
      <color rgb="FFC00000"/>
      <name val="Calibri"/>
      <family val="2"/>
      <scheme val="minor"/>
    </font>
    <font>
      <b/>
      <sz val="8"/>
      <color rgb="FFFF0000"/>
      <name val="Arial"/>
      <family val="2"/>
    </font>
    <font>
      <b/>
      <sz val="8"/>
      <color rgb="FF7030A0"/>
      <name val="Arial"/>
      <family val="2"/>
    </font>
    <font>
      <b/>
      <i/>
      <sz val="10"/>
      <name val="Arial"/>
      <family val="2"/>
    </font>
    <font>
      <sz val="10"/>
      <color rgb="FF111111"/>
      <name val="Arial"/>
      <family val="2"/>
    </font>
    <font>
      <sz val="8.1"/>
      <color rgb="FF000000"/>
      <name val="Arial"/>
      <family val="2"/>
    </font>
    <font>
      <b/>
      <sz val="8.1"/>
      <color rgb="FF000000"/>
      <name val="Arial"/>
      <family val="2"/>
    </font>
    <font>
      <b/>
      <i/>
      <sz val="12"/>
      <name val="Arial"/>
      <family val="2"/>
    </font>
    <font>
      <b/>
      <i/>
      <u/>
      <sz val="8"/>
      <color rgb="FF7030A0"/>
      <name val="Arial"/>
      <family val="2"/>
    </font>
    <font>
      <b/>
      <u/>
      <sz val="8"/>
      <color rgb="FF7030A0"/>
      <name val="Arial"/>
      <family val="2"/>
    </font>
    <font>
      <sz val="6"/>
      <name val="Arial"/>
      <family val="2"/>
    </font>
    <font>
      <sz val="11"/>
      <color theme="1"/>
      <name val="times new roman"/>
      <family val="2"/>
    </font>
    <font>
      <b/>
      <sz val="9"/>
      <color rgb="FF002060"/>
      <name val="Arial"/>
      <family val="2"/>
    </font>
    <font>
      <i/>
      <sz val="9"/>
      <color rgb="FF002060"/>
      <name val="Arial"/>
      <family val="2"/>
    </font>
    <font>
      <i/>
      <vertAlign val="superscript"/>
      <sz val="14"/>
      <name val="Arial"/>
      <family val="2"/>
    </font>
    <font>
      <sz val="12"/>
      <name val="Arial"/>
      <family val="2"/>
    </font>
    <font>
      <b/>
      <sz val="13"/>
      <name val="Arial"/>
      <family val="2"/>
    </font>
    <font>
      <sz val="8"/>
      <color theme="1"/>
      <name val="Calibri"/>
      <family val="2"/>
      <scheme val="minor"/>
    </font>
    <font>
      <sz val="11"/>
      <color rgb="FFFF0000"/>
      <name val="Calibri"/>
      <family val="2"/>
      <scheme val="minor"/>
    </font>
    <font>
      <i/>
      <sz val="8"/>
      <color rgb="FF002060"/>
      <name val="Arial"/>
      <family val="2"/>
    </font>
    <font>
      <sz val="11"/>
      <color theme="0" tint="-4.9989318521683403E-2"/>
      <name val="Arial"/>
      <family val="2"/>
    </font>
    <font>
      <b/>
      <sz val="12"/>
      <color theme="1"/>
      <name val="Calibri"/>
      <family val="2"/>
      <scheme val="minor"/>
    </font>
    <font>
      <b/>
      <sz val="11"/>
      <color rgb="FFC00000"/>
      <name val="Arial"/>
      <family val="2"/>
    </font>
    <font>
      <sz val="11"/>
      <color rgb="FFC00000"/>
      <name val="Calibri"/>
      <family val="2"/>
      <scheme val="minor"/>
    </font>
    <font>
      <b/>
      <sz val="11"/>
      <color rgb="FFC00000"/>
      <name val="Calibri"/>
      <family val="2"/>
      <scheme val="minor"/>
    </font>
    <font>
      <u/>
      <sz val="11"/>
      <color theme="11"/>
      <name val="Calibri"/>
      <family val="2"/>
      <scheme val="minor"/>
    </font>
    <font>
      <b/>
      <sz val="10"/>
      <color rgb="FFFF0000"/>
      <name val="Arial"/>
      <family val="2"/>
    </font>
    <font>
      <sz val="10"/>
      <color theme="1"/>
      <name val="Calibri"/>
      <family val="2"/>
    </font>
    <font>
      <b/>
      <sz val="9"/>
      <color rgb="FF7030A0"/>
      <name val="Calibri"/>
      <family val="2"/>
    </font>
    <font>
      <b/>
      <u/>
      <sz val="9"/>
      <color indexed="18"/>
      <name val="Arial"/>
      <family val="2"/>
    </font>
    <font>
      <sz val="11"/>
      <color rgb="FF252525"/>
      <name val="Arial"/>
      <family val="2"/>
    </font>
    <font>
      <sz val="10"/>
      <color theme="0"/>
      <name val="Arial"/>
      <family val="2"/>
    </font>
    <font>
      <b/>
      <u/>
      <sz val="10"/>
      <color indexed="18"/>
      <name val="Arial"/>
      <family val="2"/>
    </font>
    <font>
      <i/>
      <sz val="9"/>
      <color rgb="FFC00000"/>
      <name val="Arial"/>
      <family val="2"/>
    </font>
    <font>
      <sz val="16"/>
      <color rgb="FF362F2D"/>
      <name val="Arial"/>
      <family val="2"/>
    </font>
    <font>
      <b/>
      <sz val="11"/>
      <color rgb="FF92D050"/>
      <name val="Arial"/>
      <family val="2"/>
    </font>
    <font>
      <sz val="11"/>
      <color rgb="FF92D050"/>
      <name val="Arial"/>
      <family val="2"/>
    </font>
    <font>
      <b/>
      <sz val="18"/>
      <name val="Calibri"/>
      <family val="2"/>
      <scheme val="minor"/>
    </font>
    <font>
      <b/>
      <u/>
      <sz val="10"/>
      <name val="Arial"/>
      <family val="2"/>
    </font>
    <font>
      <sz val="10"/>
      <color indexed="18"/>
      <name val="Arial"/>
      <family val="2"/>
    </font>
    <font>
      <sz val="10"/>
      <color rgb="FFC00000"/>
      <name val="Arial"/>
      <family val="2"/>
    </font>
    <font>
      <b/>
      <sz val="10"/>
      <color rgb="FFC00000"/>
      <name val="Arial"/>
      <family val="2"/>
    </font>
    <font>
      <b/>
      <sz val="12"/>
      <color rgb="FFC00000"/>
      <name val="Arial"/>
      <family val="2"/>
    </font>
    <font>
      <sz val="14"/>
      <color rgb="FF002060"/>
      <name val="Arial"/>
      <family val="2"/>
    </font>
    <font>
      <b/>
      <u/>
      <sz val="14"/>
      <color rgb="FF002060"/>
      <name val="Arial"/>
      <family val="2"/>
    </font>
    <font>
      <sz val="10"/>
      <color rgb="FF002060"/>
      <name val="Arial"/>
      <family val="2"/>
    </font>
    <font>
      <b/>
      <u/>
      <sz val="10"/>
      <color rgb="FF002060"/>
      <name val="Arial"/>
      <family val="2"/>
    </font>
    <font>
      <b/>
      <sz val="12"/>
      <color rgb="FF002060"/>
      <name val="Arial"/>
      <family val="2"/>
    </font>
    <font>
      <sz val="11"/>
      <color rgb="FF002060"/>
      <name val="Calibri"/>
      <family val="2"/>
      <scheme val="minor"/>
    </font>
    <font>
      <i/>
      <sz val="10"/>
      <color rgb="FF002060"/>
      <name val="Arial"/>
      <family val="2"/>
    </font>
    <font>
      <b/>
      <sz val="10"/>
      <color rgb="FF002060"/>
      <name val="Arial"/>
      <family val="2"/>
    </font>
    <font>
      <b/>
      <sz val="8"/>
      <color rgb="FF002060"/>
      <name val="Arial"/>
      <family val="2"/>
    </font>
    <font>
      <b/>
      <u/>
      <sz val="11"/>
      <color rgb="FF002060"/>
      <name val="Arial"/>
      <family val="2"/>
    </font>
    <font>
      <sz val="8"/>
      <color rgb="FF002060"/>
      <name val="Arial"/>
      <family val="2"/>
    </font>
    <font>
      <sz val="9"/>
      <color rgb="FF002060"/>
      <name val="Arial"/>
      <family val="2"/>
    </font>
    <font>
      <u/>
      <sz val="10"/>
      <color rgb="FF002060"/>
      <name val="Arial"/>
      <family val="2"/>
    </font>
    <font>
      <sz val="10"/>
      <color rgb="FF002060"/>
      <name val="Calibri"/>
      <family val="2"/>
      <scheme val="minor"/>
    </font>
    <font>
      <sz val="11"/>
      <color rgb="FF002060"/>
      <name val="Arial"/>
      <family val="2"/>
    </font>
    <font>
      <b/>
      <sz val="11"/>
      <color rgb="FF002060"/>
      <name val="Arial"/>
      <family val="2"/>
    </font>
    <font>
      <b/>
      <sz val="11"/>
      <color rgb="FF002060"/>
      <name val="Calibri"/>
      <family val="2"/>
      <scheme val="minor"/>
    </font>
    <font>
      <b/>
      <i/>
      <sz val="8"/>
      <color rgb="FF002060"/>
      <name val="Arial"/>
      <family val="2"/>
    </font>
    <font>
      <b/>
      <u/>
      <sz val="9"/>
      <color rgb="FF002060"/>
      <name val="Arial"/>
      <family val="2"/>
    </font>
    <font>
      <u/>
      <sz val="11"/>
      <color rgb="FF002060"/>
      <name val="Calibri"/>
      <family val="2"/>
      <scheme val="minor"/>
    </font>
    <font>
      <sz val="11"/>
      <color rgb="FF002060"/>
      <name val="Calibri"/>
      <family val="2"/>
    </font>
    <font>
      <sz val="10"/>
      <color rgb="FF002060"/>
      <name val="Calibri"/>
      <family val="2"/>
    </font>
    <font>
      <sz val="9"/>
      <color rgb="FF002060"/>
      <name val="Calibri"/>
      <family val="2"/>
      <scheme val="minor"/>
    </font>
    <font>
      <i/>
      <sz val="10"/>
      <color rgb="FF002060"/>
      <name val="Calibri"/>
      <family val="2"/>
      <scheme val="minor"/>
    </font>
    <font>
      <i/>
      <sz val="11"/>
      <color rgb="FF002060"/>
      <name val="Arial"/>
      <family val="2"/>
    </font>
    <font>
      <b/>
      <sz val="9"/>
      <color rgb="FF002060"/>
      <name val="Calibri"/>
      <family val="2"/>
      <scheme val="minor"/>
    </font>
    <font>
      <b/>
      <i/>
      <sz val="11"/>
      <color rgb="FF002060"/>
      <name val="Arial"/>
      <family val="2"/>
    </font>
    <font>
      <i/>
      <vertAlign val="superscript"/>
      <sz val="14"/>
      <color rgb="FF002060"/>
      <name val="Arial"/>
      <family val="2"/>
    </font>
    <font>
      <b/>
      <i/>
      <sz val="10"/>
      <color rgb="FF002060"/>
      <name val="Arial"/>
      <family val="2"/>
    </font>
    <font>
      <sz val="9"/>
      <color rgb="FFFF0000"/>
      <name val="Arial"/>
      <family val="2"/>
    </font>
    <font>
      <sz val="9"/>
      <color rgb="FFFF0000"/>
      <name val="Calibri"/>
      <family val="2"/>
      <scheme val="minor"/>
    </font>
    <font>
      <b/>
      <sz val="8"/>
      <color rgb="FF002060"/>
      <name val="Calibri"/>
      <family val="2"/>
    </font>
    <font>
      <sz val="12"/>
      <color rgb="FF002060"/>
      <name val="Arial"/>
      <family val="2"/>
    </font>
    <font>
      <b/>
      <sz val="13"/>
      <color rgb="FF002060"/>
      <name val="Arial"/>
      <family val="2"/>
    </font>
    <font>
      <sz val="11"/>
      <color rgb="FFC00000"/>
      <name val="Arial"/>
      <family val="2"/>
    </font>
    <font>
      <sz val="8"/>
      <color rgb="FF002060"/>
      <name val="Calibri"/>
      <family val="2"/>
      <scheme val="minor"/>
    </font>
    <font>
      <b/>
      <sz val="11"/>
      <color rgb="FF002060"/>
      <name val="宋体"/>
      <family val="3"/>
      <charset val="134"/>
    </font>
    <font>
      <b/>
      <i/>
      <sz val="10"/>
      <color rgb="FF002060"/>
      <name val="宋体"/>
    </font>
    <font>
      <sz val="10"/>
      <color rgb="FF002060"/>
      <name val="宋体"/>
      <family val="3"/>
      <charset val="134"/>
    </font>
    <font>
      <sz val="10"/>
      <color rgb="FFE8ECFE"/>
      <name val="Arial"/>
      <family val="2"/>
    </font>
  </fonts>
  <fills count="14">
    <fill>
      <patternFill patternType="none"/>
    </fill>
    <fill>
      <patternFill patternType="gray125"/>
    </fill>
    <fill>
      <patternFill patternType="solid">
        <fgColor theme="0"/>
        <bgColor indexed="64"/>
      </patternFill>
    </fill>
    <fill>
      <patternFill patternType="solid">
        <fgColor indexed="65"/>
        <bgColor indexed="64"/>
      </patternFill>
    </fill>
    <fill>
      <patternFill patternType="gray0625">
        <bgColor theme="0"/>
      </patternFill>
    </fill>
    <fill>
      <patternFill patternType="solid">
        <fgColor theme="0"/>
        <bgColor auto="1"/>
      </patternFill>
    </fill>
    <fill>
      <patternFill patternType="gray0625">
        <fgColor theme="0"/>
        <bgColor theme="0"/>
      </patternFill>
    </fill>
    <fill>
      <patternFill patternType="solid">
        <fgColor theme="0"/>
        <bgColor theme="0"/>
      </patternFill>
    </fill>
    <fill>
      <patternFill patternType="solid">
        <fgColor theme="7" tint="0.39997558519241921"/>
        <bgColor indexed="64"/>
      </patternFill>
    </fill>
    <fill>
      <patternFill patternType="solid">
        <fgColor rgb="FFE8ECFE"/>
        <bgColor indexed="64"/>
      </patternFill>
    </fill>
    <fill>
      <patternFill patternType="gray0625">
        <bgColor rgb="FFE8ECFE"/>
      </patternFill>
    </fill>
    <fill>
      <patternFill patternType="solid">
        <fgColor theme="1"/>
        <bgColor indexed="64"/>
      </patternFill>
    </fill>
    <fill>
      <patternFill patternType="solid">
        <fgColor rgb="FFFFFF00"/>
        <bgColor indexed="64"/>
      </patternFill>
    </fill>
    <fill>
      <patternFill patternType="solid">
        <fgColor theme="0" tint="-0.499984740745262"/>
        <bgColor indexed="64"/>
      </patternFill>
    </fill>
  </fills>
  <borders count="5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medium">
        <color auto="1"/>
      </left>
      <right/>
      <top/>
      <bottom/>
      <diagonal/>
    </border>
    <border>
      <left/>
      <right/>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diagonal/>
    </border>
    <border>
      <left style="double">
        <color auto="1"/>
      </left>
      <right/>
      <top/>
      <bottom/>
      <diagonal/>
    </border>
    <border>
      <left/>
      <right/>
      <top style="thin">
        <color auto="1"/>
      </top>
      <bottom style="medium">
        <color auto="1"/>
      </bottom>
      <diagonal/>
    </border>
    <border>
      <left/>
      <right/>
      <top style="double">
        <color auto="1"/>
      </top>
      <bottom style="medium">
        <color auto="1"/>
      </bottom>
      <diagonal/>
    </border>
    <border>
      <left/>
      <right/>
      <top style="medium">
        <color auto="1"/>
      </top>
      <bottom style="thin">
        <color auto="1"/>
      </bottom>
      <diagonal/>
    </border>
    <border>
      <left/>
      <right/>
      <top/>
      <bottom style="double">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double">
        <color auto="1"/>
      </top>
      <bottom style="medium">
        <color auto="1"/>
      </bottom>
      <diagonal/>
    </border>
    <border>
      <left/>
      <right style="medium">
        <color auto="1"/>
      </right>
      <top style="double">
        <color auto="1"/>
      </top>
      <bottom style="medium">
        <color auto="1"/>
      </bottom>
      <diagonal/>
    </border>
    <border>
      <left/>
      <right/>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style="thick">
        <color rgb="FF002060"/>
      </left>
      <right/>
      <top style="thick">
        <color rgb="FF002060"/>
      </top>
      <bottom/>
      <diagonal/>
    </border>
    <border>
      <left/>
      <right/>
      <top style="thick">
        <color rgb="FF002060"/>
      </top>
      <bottom/>
      <diagonal/>
    </border>
    <border>
      <left/>
      <right style="thick">
        <color rgb="FF002060"/>
      </right>
      <top style="thick">
        <color rgb="FF002060"/>
      </top>
      <bottom/>
      <diagonal/>
    </border>
    <border>
      <left style="thick">
        <color rgb="FF002060"/>
      </left>
      <right/>
      <top/>
      <bottom/>
      <diagonal/>
    </border>
    <border>
      <left/>
      <right style="thick">
        <color rgb="FF002060"/>
      </right>
      <top/>
      <bottom/>
      <diagonal/>
    </border>
    <border>
      <left style="thick">
        <color rgb="FF002060"/>
      </left>
      <right/>
      <top/>
      <bottom style="thick">
        <color rgb="FF002060"/>
      </bottom>
      <diagonal/>
    </border>
    <border>
      <left/>
      <right/>
      <top/>
      <bottom style="thick">
        <color rgb="FF002060"/>
      </bottom>
      <diagonal/>
    </border>
    <border>
      <left/>
      <right style="thick">
        <color rgb="FF002060"/>
      </right>
      <top/>
      <bottom style="thick">
        <color rgb="FF002060"/>
      </bottom>
      <diagonal/>
    </border>
    <border>
      <left/>
      <right/>
      <top style="thin">
        <color auto="1"/>
      </top>
      <bottom style="thick">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s>
  <cellStyleXfs count="27">
    <xf numFmtId="0" fontId="0" fillId="0" borderId="0"/>
    <xf numFmtId="43" fontId="1" fillId="0" borderId="0" applyFont="0" applyFill="0" applyBorder="0" applyAlignment="0" applyProtection="0"/>
    <xf numFmtId="0" fontId="2" fillId="0" borderId="0"/>
    <xf numFmtId="0" fontId="35" fillId="0" borderId="0" applyNumberFormat="0" applyFill="0" applyBorder="0" applyAlignment="0" applyProtection="0"/>
    <xf numFmtId="0" fontId="24" fillId="0" borderId="0"/>
    <xf numFmtId="43" fontId="24" fillId="0" borderId="0" applyFont="0" applyFill="0" applyBorder="0" applyAlignment="0" applyProtection="0"/>
    <xf numFmtId="0" fontId="3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8" fontId="62" fillId="3" borderId="0"/>
    <xf numFmtId="0" fontId="2" fillId="0" borderId="0"/>
    <xf numFmtId="0" fontId="63" fillId="0" borderId="0"/>
    <xf numFmtId="0" fontId="22" fillId="0" borderId="0"/>
    <xf numFmtId="0" fontId="24"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4" fillId="0" borderId="0"/>
    <xf numFmtId="43" fontId="1" fillId="0" borderId="0" applyFont="0" applyFill="0" applyBorder="0" applyAlignment="0" applyProtection="0"/>
    <xf numFmtId="43" fontId="24" fillId="0" borderId="0" applyFont="0" applyFill="0" applyBorder="0" applyAlignment="0" applyProtection="0"/>
  </cellStyleXfs>
  <cellXfs count="849">
    <xf numFmtId="0" fontId="0" fillId="0" borderId="0" xfId="0"/>
    <xf numFmtId="0" fontId="0" fillId="2" borderId="0" xfId="0" applyFill="1"/>
    <xf numFmtId="0" fontId="19" fillId="2" borderId="1" xfId="0" applyFont="1" applyFill="1" applyBorder="1" applyAlignment="1" applyProtection="1">
      <alignment horizontal="center"/>
      <protection locked="0"/>
    </xf>
    <xf numFmtId="3" fontId="17" fillId="2" borderId="1" xfId="1" applyNumberFormat="1" applyFont="1" applyFill="1" applyBorder="1" applyAlignment="1" applyProtection="1">
      <alignment horizontal="center"/>
      <protection locked="0"/>
    </xf>
    <xf numFmtId="3" fontId="21" fillId="2" borderId="1" xfId="1" applyNumberFormat="1" applyFont="1" applyFill="1" applyBorder="1" applyAlignment="1" applyProtection="1">
      <alignment horizontal="center"/>
      <protection locked="0"/>
    </xf>
    <xf numFmtId="3" fontId="17" fillId="2" borderId="28" xfId="1" applyNumberFormat="1" applyFont="1" applyFill="1" applyBorder="1" applyAlignment="1" applyProtection="1">
      <alignment horizontal="center"/>
      <protection locked="0"/>
    </xf>
    <xf numFmtId="3" fontId="17" fillId="2" borderId="0" xfId="0" applyNumberFormat="1" applyFont="1" applyFill="1"/>
    <xf numFmtId="3" fontId="16" fillId="2" borderId="0" xfId="0" applyNumberFormat="1" applyFont="1" applyFill="1"/>
    <xf numFmtId="3" fontId="38" fillId="2" borderId="0" xfId="0" applyNumberFormat="1" applyFont="1" applyFill="1"/>
    <xf numFmtId="3" fontId="19" fillId="2" borderId="0" xfId="0" applyNumberFormat="1" applyFont="1" applyFill="1"/>
    <xf numFmtId="3" fontId="21" fillId="2" borderId="0" xfId="0" applyNumberFormat="1" applyFont="1" applyFill="1"/>
    <xf numFmtId="3" fontId="31" fillId="5" borderId="0" xfId="0" applyNumberFormat="1" applyFont="1" applyFill="1"/>
    <xf numFmtId="3" fontId="19" fillId="5" borderId="0" xfId="0" applyNumberFormat="1" applyFont="1" applyFill="1"/>
    <xf numFmtId="3" fontId="17" fillId="6" borderId="0" xfId="0" applyNumberFormat="1" applyFont="1" applyFill="1"/>
    <xf numFmtId="3" fontId="17" fillId="7" borderId="0" xfId="0" applyNumberFormat="1" applyFont="1" applyFill="1"/>
    <xf numFmtId="3" fontId="31" fillId="2" borderId="0" xfId="0" applyNumberFormat="1" applyFont="1" applyFill="1"/>
    <xf numFmtId="1" fontId="19" fillId="2" borderId="0" xfId="0" applyNumberFormat="1" applyFont="1" applyFill="1"/>
    <xf numFmtId="3" fontId="24" fillId="2" borderId="0" xfId="0" applyNumberFormat="1" applyFont="1" applyFill="1"/>
    <xf numFmtId="3" fontId="29" fillId="8" borderId="0" xfId="2" applyNumberFormat="1" applyFont="1" applyFill="1" applyAlignment="1">
      <alignment vertical="center"/>
    </xf>
    <xf numFmtId="3" fontId="17" fillId="8" borderId="0" xfId="0" applyNumberFormat="1" applyFont="1" applyFill="1"/>
    <xf numFmtId="0" fontId="59" fillId="2" borderId="0" xfId="24" applyFont="1" applyFill="1"/>
    <xf numFmtId="0" fontId="40" fillId="2" borderId="0" xfId="24" applyFont="1" applyFill="1"/>
    <xf numFmtId="0" fontId="24" fillId="2" borderId="0" xfId="24" applyFill="1"/>
    <xf numFmtId="0" fontId="55" fillId="2" borderId="0" xfId="24" applyFont="1" applyFill="1"/>
    <xf numFmtId="0" fontId="58" fillId="2" borderId="0" xfId="24" applyFont="1" applyFill="1" applyAlignment="1">
      <alignment vertical="center"/>
    </xf>
    <xf numFmtId="0" fontId="57" fillId="2" borderId="0" xfId="24" applyFont="1" applyFill="1"/>
    <xf numFmtId="0" fontId="57" fillId="2" borderId="0" xfId="24" applyFont="1" applyFill="1" applyAlignment="1">
      <alignment vertical="center"/>
    </xf>
    <xf numFmtId="0" fontId="22" fillId="2" borderId="0" xfId="0" applyFont="1" applyFill="1"/>
    <xf numFmtId="0" fontId="56" fillId="2" borderId="0" xfId="24" applyFont="1" applyFill="1"/>
    <xf numFmtId="0" fontId="82" fillId="2" borderId="0" xfId="0" applyFont="1" applyFill="1"/>
    <xf numFmtId="3" fontId="20" fillId="9" borderId="0" xfId="0" applyNumberFormat="1" applyFont="1" applyFill="1"/>
    <xf numFmtId="3" fontId="33" fillId="9" borderId="0" xfId="2" applyNumberFormat="1" applyFont="1" applyFill="1" applyAlignment="1">
      <alignment vertical="center"/>
    </xf>
    <xf numFmtId="3" fontId="13" fillId="9" borderId="0" xfId="0" applyNumberFormat="1" applyFont="1" applyFill="1"/>
    <xf numFmtId="3" fontId="10" fillId="9" borderId="0" xfId="0" applyNumberFormat="1" applyFont="1" applyFill="1" applyAlignment="1">
      <alignment horizontal="left"/>
    </xf>
    <xf numFmtId="3" fontId="6" fillId="9" borderId="0" xfId="0" applyNumberFormat="1" applyFont="1" applyFill="1"/>
    <xf numFmtId="3" fontId="18" fillId="9" borderId="0" xfId="2" applyNumberFormat="1" applyFont="1" applyFill="1" applyAlignment="1">
      <alignment vertical="center"/>
    </xf>
    <xf numFmtId="3" fontId="22" fillId="9" borderId="0" xfId="0" applyNumberFormat="1" applyFont="1" applyFill="1"/>
    <xf numFmtId="3" fontId="23" fillId="9" borderId="0" xfId="2" applyNumberFormat="1" applyFont="1" applyFill="1" applyAlignment="1">
      <alignment vertical="center"/>
    </xf>
    <xf numFmtId="3" fontId="22" fillId="9" borderId="0" xfId="0" applyNumberFormat="1" applyFont="1" applyFill="1" applyAlignment="1">
      <alignment vertical="center"/>
    </xf>
    <xf numFmtId="3" fontId="24" fillId="9" borderId="0" xfId="2" applyNumberFormat="1" applyFont="1" applyFill="1" applyAlignment="1">
      <alignment vertical="center"/>
    </xf>
    <xf numFmtId="3" fontId="27" fillId="9" borderId="0" xfId="0" applyNumberFormat="1" applyFont="1" applyFill="1" applyAlignment="1">
      <alignment vertical="center"/>
    </xf>
    <xf numFmtId="3" fontId="19" fillId="9" borderId="0" xfId="2" applyNumberFormat="1" applyFont="1" applyFill="1" applyAlignment="1">
      <alignment vertical="center"/>
    </xf>
    <xf numFmtId="3" fontId="10" fillId="9" borderId="0" xfId="0" applyNumberFormat="1" applyFont="1" applyFill="1" applyAlignment="1">
      <alignment horizontal="center"/>
    </xf>
    <xf numFmtId="3" fontId="34" fillId="9" borderId="0" xfId="0" applyNumberFormat="1" applyFont="1" applyFill="1"/>
    <xf numFmtId="3" fontId="20" fillId="9" borderId="11" xfId="0" applyNumberFormat="1" applyFont="1" applyFill="1" applyBorder="1" applyAlignment="1">
      <alignment horizontal="center"/>
    </xf>
    <xf numFmtId="3" fontId="20" fillId="9" borderId="0" xfId="0" applyNumberFormat="1" applyFont="1" applyFill="1" applyAlignment="1">
      <alignment horizontal="center"/>
    </xf>
    <xf numFmtId="0" fontId="10" fillId="9" borderId="0" xfId="1" applyNumberFormat="1" applyFont="1" applyFill="1" applyBorder="1" applyAlignment="1" applyProtection="1">
      <alignment horizontal="left" vertical="center"/>
    </xf>
    <xf numFmtId="3" fontId="22" fillId="9" borderId="0" xfId="0" applyNumberFormat="1" applyFont="1" applyFill="1" applyAlignment="1">
      <alignment horizontal="center"/>
    </xf>
    <xf numFmtId="3" fontId="2" fillId="9" borderId="0" xfId="0" applyNumberFormat="1" applyFont="1" applyFill="1" applyAlignment="1">
      <alignment horizontal="center"/>
    </xf>
    <xf numFmtId="3" fontId="79" fillId="9" borderId="0" xfId="0" applyNumberFormat="1" applyFont="1" applyFill="1"/>
    <xf numFmtId="3" fontId="20" fillId="9" borderId="3" xfId="0" applyNumberFormat="1" applyFont="1" applyFill="1" applyBorder="1" applyAlignment="1">
      <alignment horizontal="center"/>
    </xf>
    <xf numFmtId="3" fontId="78" fillId="9" borderId="0" xfId="0" applyNumberFormat="1" applyFont="1" applyFill="1" applyAlignment="1">
      <alignment horizontal="center"/>
    </xf>
    <xf numFmtId="3" fontId="13" fillId="9" borderId="0" xfId="0" applyNumberFormat="1" applyFont="1" applyFill="1" applyAlignment="1">
      <alignment horizontal="center" wrapText="1"/>
    </xf>
    <xf numFmtId="3" fontId="19" fillId="9" borderId="0" xfId="0" applyNumberFormat="1" applyFont="1" applyFill="1" applyAlignment="1">
      <alignment vertical="center"/>
    </xf>
    <xf numFmtId="3" fontId="27" fillId="9" borderId="0" xfId="0" applyNumberFormat="1" applyFont="1" applyFill="1"/>
    <xf numFmtId="3" fontId="16" fillId="9" borderId="0" xfId="0" applyNumberFormat="1" applyFont="1" applyFill="1"/>
    <xf numFmtId="3" fontId="16" fillId="9" borderId="5" xfId="0" applyNumberFormat="1" applyFont="1" applyFill="1" applyBorder="1"/>
    <xf numFmtId="3" fontId="10" fillId="9" borderId="0" xfId="0" applyNumberFormat="1" applyFont="1" applyFill="1" applyAlignment="1">
      <alignment vertical="center"/>
    </xf>
    <xf numFmtId="3" fontId="10" fillId="9" borderId="0" xfId="0" applyNumberFormat="1" applyFont="1" applyFill="1" applyAlignment="1">
      <alignment horizontal="center" vertical="center"/>
    </xf>
    <xf numFmtId="3" fontId="19" fillId="9" borderId="0" xfId="0" applyNumberFormat="1" applyFont="1" applyFill="1"/>
    <xf numFmtId="3" fontId="10" fillId="9" borderId="0" xfId="0" applyNumberFormat="1" applyFont="1" applyFill="1" applyAlignment="1">
      <alignment horizontal="right" vertical="center"/>
    </xf>
    <xf numFmtId="164" fontId="10" fillId="9" borderId="0" xfId="1" applyNumberFormat="1" applyFont="1" applyFill="1" applyBorder="1" applyAlignment="1" applyProtection="1">
      <alignment horizontal="left" vertical="center"/>
    </xf>
    <xf numFmtId="3" fontId="21" fillId="9" borderId="0" xfId="0" applyNumberFormat="1" applyFont="1" applyFill="1" applyAlignment="1">
      <alignment horizontal="left" wrapText="1"/>
    </xf>
    <xf numFmtId="3" fontId="21" fillId="9" borderId="0" xfId="0" applyNumberFormat="1" applyFont="1" applyFill="1"/>
    <xf numFmtId="3" fontId="12" fillId="9" borderId="0" xfId="0" applyNumberFormat="1" applyFont="1" applyFill="1"/>
    <xf numFmtId="3" fontId="47" fillId="9" borderId="0" xfId="0" applyNumberFormat="1" applyFont="1" applyFill="1"/>
    <xf numFmtId="3" fontId="25" fillId="9" borderId="0" xfId="0" applyNumberFormat="1" applyFont="1" applyFill="1" applyAlignment="1">
      <alignment horizontal="center"/>
    </xf>
    <xf numFmtId="3" fontId="2" fillId="9" borderId="0" xfId="0" applyNumberFormat="1" applyFont="1" applyFill="1"/>
    <xf numFmtId="3" fontId="7" fillId="9" borderId="0" xfId="2" applyNumberFormat="1" applyFont="1" applyFill="1" applyAlignment="1">
      <alignment vertical="center"/>
    </xf>
    <xf numFmtId="3" fontId="81" fillId="9" borderId="0" xfId="2" applyNumberFormat="1" applyFont="1" applyFill="1" applyAlignment="1">
      <alignment vertical="center"/>
    </xf>
    <xf numFmtId="3" fontId="2" fillId="9" borderId="0" xfId="2" applyNumberFormat="1" applyFill="1" applyAlignment="1">
      <alignment horizontal="left" vertical="center" indent="1"/>
    </xf>
    <xf numFmtId="3" fontId="2" fillId="9" borderId="0" xfId="2" applyNumberFormat="1" applyFill="1" applyAlignment="1">
      <alignment vertical="center"/>
    </xf>
    <xf numFmtId="3" fontId="48" fillId="9" borderId="0" xfId="2" applyNumberFormat="1" applyFont="1" applyFill="1" applyAlignment="1">
      <alignment vertical="center"/>
    </xf>
    <xf numFmtId="3" fontId="10" fillId="9" borderId="0" xfId="0" applyNumberFormat="1" applyFont="1" applyFill="1" applyAlignment="1">
      <alignment horizontal="left" indent="2"/>
    </xf>
    <xf numFmtId="3" fontId="64" fillId="9" borderId="0" xfId="2" applyNumberFormat="1" applyFont="1" applyFill="1" applyAlignment="1">
      <alignment vertical="center"/>
    </xf>
    <xf numFmtId="3" fontId="8" fillId="9" borderId="0" xfId="2" applyNumberFormat="1" applyFont="1" applyFill="1" applyAlignment="1">
      <alignment vertical="center"/>
    </xf>
    <xf numFmtId="0" fontId="10" fillId="9" borderId="0" xfId="0" applyFont="1" applyFill="1" applyAlignment="1">
      <alignment horizontal="left"/>
    </xf>
    <xf numFmtId="3" fontId="21" fillId="9" borderId="0" xfId="0" applyNumberFormat="1" applyFont="1" applyFill="1" applyAlignment="1">
      <alignment horizontal="center"/>
    </xf>
    <xf numFmtId="0" fontId="6" fillId="9" borderId="0" xfId="0" applyFont="1" applyFill="1"/>
    <xf numFmtId="0" fontId="11" fillId="9" borderId="0" xfId="0" applyFont="1" applyFill="1" applyAlignment="1">
      <alignment horizontal="left"/>
    </xf>
    <xf numFmtId="3" fontId="14" fillId="9" borderId="0" xfId="0" applyNumberFormat="1" applyFont="1" applyFill="1"/>
    <xf numFmtId="3" fontId="32" fillId="9" borderId="0" xfId="0" applyNumberFormat="1" applyFont="1" applyFill="1"/>
    <xf numFmtId="0" fontId="13" fillId="9" borderId="0" xfId="0" applyFont="1" applyFill="1"/>
    <xf numFmtId="3" fontId="15" fillId="9" borderId="0" xfId="0" applyNumberFormat="1" applyFont="1" applyFill="1" applyAlignment="1">
      <alignment horizontal="left"/>
    </xf>
    <xf numFmtId="0" fontId="13" fillId="9" borderId="0" xfId="0" applyFont="1" applyFill="1" applyAlignment="1">
      <alignment horizontal="right"/>
    </xf>
    <xf numFmtId="3" fontId="12" fillId="9" borderId="0" xfId="0" applyNumberFormat="1" applyFont="1" applyFill="1" applyAlignment="1">
      <alignment horizontal="left"/>
    </xf>
    <xf numFmtId="0" fontId="17" fillId="9" borderId="0" xfId="0" applyFont="1" applyFill="1"/>
    <xf numFmtId="3" fontId="11" fillId="9" borderId="0" xfId="0" applyNumberFormat="1" applyFont="1" applyFill="1"/>
    <xf numFmtId="3" fontId="12" fillId="9" borderId="0" xfId="2" applyNumberFormat="1" applyFont="1" applyFill="1" applyAlignment="1">
      <alignment vertical="center"/>
    </xf>
    <xf numFmtId="3" fontId="19" fillId="9" borderId="0" xfId="0" applyNumberFormat="1" applyFont="1" applyFill="1" applyAlignment="1">
      <alignment horizontal="center"/>
    </xf>
    <xf numFmtId="0" fontId="67" fillId="9" borderId="0" xfId="0" applyFont="1" applyFill="1"/>
    <xf numFmtId="0" fontId="19" fillId="9" borderId="0" xfId="0" applyFont="1" applyFill="1" applyAlignment="1">
      <alignment wrapText="1"/>
    </xf>
    <xf numFmtId="0" fontId="12" fillId="9" borderId="0" xfId="0" applyFont="1" applyFill="1" applyAlignment="1">
      <alignment horizontal="left"/>
    </xf>
    <xf numFmtId="0" fontId="68" fillId="9" borderId="0" xfId="0" applyFont="1" applyFill="1" applyAlignment="1">
      <alignment horizontal="left"/>
    </xf>
    <xf numFmtId="0" fontId="17" fillId="9" borderId="0" xfId="0" applyFont="1" applyFill="1" applyAlignment="1">
      <alignment horizontal="center"/>
    </xf>
    <xf numFmtId="0" fontId="68" fillId="9" borderId="0" xfId="0" applyFont="1" applyFill="1" applyAlignment="1">
      <alignment horizontal="left" indent="2"/>
    </xf>
    <xf numFmtId="3" fontId="17" fillId="9" borderId="0" xfId="1" applyNumberFormat="1" applyFont="1" applyFill="1" applyBorder="1" applyAlignment="1" applyProtection="1">
      <alignment horizontal="center"/>
    </xf>
    <xf numFmtId="0" fontId="10" fillId="9" borderId="0" xfId="0" applyFont="1" applyFill="1" applyAlignment="1">
      <alignment horizontal="left" indent="1"/>
    </xf>
    <xf numFmtId="0" fontId="64" fillId="9" borderId="0" xfId="0" applyFont="1" applyFill="1" applyAlignment="1">
      <alignment horizontal="left" indent="3"/>
    </xf>
    <xf numFmtId="0" fontId="10" fillId="9" borderId="0" xfId="0" applyFont="1" applyFill="1" applyAlignment="1">
      <alignment horizontal="left" indent="2"/>
    </xf>
    <xf numFmtId="0" fontId="2" fillId="9" borderId="0" xfId="0" applyFont="1" applyFill="1" applyAlignment="1">
      <alignment horizontal="left" indent="4"/>
    </xf>
    <xf numFmtId="0" fontId="10" fillId="9" borderId="0" xfId="0" applyFont="1" applyFill="1"/>
    <xf numFmtId="1" fontId="17" fillId="9" borderId="0" xfId="0" applyNumberFormat="1" applyFont="1" applyFill="1" applyAlignment="1">
      <alignment horizontal="center"/>
    </xf>
    <xf numFmtId="0" fontId="31" fillId="2" borderId="0" xfId="0" applyFont="1" applyFill="1"/>
    <xf numFmtId="0" fontId="42" fillId="0" borderId="0" xfId="0" applyFont="1"/>
    <xf numFmtId="3" fontId="83" fillId="2" borderId="0" xfId="0" applyNumberFormat="1" applyFont="1" applyFill="1"/>
    <xf numFmtId="3" fontId="20" fillId="2" borderId="1" xfId="0" applyNumberFormat="1" applyFont="1" applyFill="1" applyBorder="1" applyAlignment="1" applyProtection="1">
      <alignment horizontal="left"/>
      <protection locked="0"/>
    </xf>
    <xf numFmtId="43" fontId="17" fillId="2" borderId="0" xfId="1" applyFont="1" applyFill="1" applyProtection="1"/>
    <xf numFmtId="3" fontId="36" fillId="9" borderId="5" xfId="0" applyNumberFormat="1" applyFont="1" applyFill="1" applyBorder="1" applyAlignment="1">
      <alignment horizontal="left"/>
    </xf>
    <xf numFmtId="3" fontId="36" fillId="9" borderId="0" xfId="1" applyNumberFormat="1" applyFont="1" applyFill="1" applyBorder="1" applyAlignment="1" applyProtection="1">
      <alignment horizontal="center"/>
    </xf>
    <xf numFmtId="3" fontId="36" fillId="9" borderId="5" xfId="0" applyNumberFormat="1" applyFont="1" applyFill="1" applyBorder="1"/>
    <xf numFmtId="164" fontId="31" fillId="2" borderId="0" xfId="1" applyNumberFormat="1" applyFont="1" applyFill="1" applyProtection="1"/>
    <xf numFmtId="3" fontId="17" fillId="2" borderId="1" xfId="0" applyNumberFormat="1" applyFont="1" applyFill="1" applyBorder="1" applyAlignment="1" applyProtection="1">
      <alignment horizontal="center"/>
      <protection locked="0"/>
    </xf>
    <xf numFmtId="3" fontId="17" fillId="9" borderId="0" xfId="0" applyNumberFormat="1" applyFont="1" applyFill="1" applyAlignment="1">
      <alignment horizontal="center" vertical="center"/>
    </xf>
    <xf numFmtId="3" fontId="21" fillId="9" borderId="0" xfId="0" applyNumberFormat="1" applyFont="1" applyFill="1" applyAlignment="1">
      <alignment horizontal="center" vertical="center"/>
    </xf>
    <xf numFmtId="3" fontId="24" fillId="9" borderId="0" xfId="0" applyNumberFormat="1" applyFont="1" applyFill="1"/>
    <xf numFmtId="3" fontId="84" fillId="9" borderId="0" xfId="2" applyNumberFormat="1" applyFont="1" applyFill="1" applyAlignment="1">
      <alignment vertical="center"/>
    </xf>
    <xf numFmtId="3" fontId="17" fillId="2" borderId="0" xfId="0" applyNumberFormat="1" applyFont="1" applyFill="1" applyAlignment="1">
      <alignment vertical="center"/>
    </xf>
    <xf numFmtId="3" fontId="72" fillId="2" borderId="0" xfId="0" applyNumberFormat="1" applyFont="1" applyFill="1"/>
    <xf numFmtId="0" fontId="50" fillId="2" borderId="0" xfId="0" applyFont="1" applyFill="1" applyAlignment="1">
      <alignment horizontal="center" vertical="center"/>
    </xf>
    <xf numFmtId="0" fontId="0" fillId="2" borderId="0" xfId="0" applyFill="1" applyAlignment="1">
      <alignment horizontal="left"/>
    </xf>
    <xf numFmtId="0" fontId="50" fillId="2" borderId="9" xfId="0" applyFont="1" applyFill="1" applyBorder="1" applyAlignment="1">
      <alignment horizontal="center" vertical="center"/>
    </xf>
    <xf numFmtId="0" fontId="50" fillId="2" borderId="5" xfId="0" applyFont="1" applyFill="1" applyBorder="1" applyAlignment="1">
      <alignment horizontal="center" vertical="center"/>
    </xf>
    <xf numFmtId="0" fontId="50" fillId="2" borderId="0" xfId="0" applyFont="1" applyFill="1" applyAlignment="1">
      <alignment horizontal="left" vertical="center"/>
    </xf>
    <xf numFmtId="0" fontId="50" fillId="2" borderId="9" xfId="0" applyFont="1" applyFill="1" applyBorder="1" applyAlignment="1">
      <alignment horizontal="left" vertical="center"/>
    </xf>
    <xf numFmtId="0" fontId="50" fillId="2" borderId="29" xfId="0" applyFont="1" applyFill="1" applyBorder="1" applyAlignment="1">
      <alignment horizontal="center" vertical="center"/>
    </xf>
    <xf numFmtId="0" fontId="42" fillId="2" borderId="5" xfId="0" applyFont="1" applyFill="1" applyBorder="1" applyAlignment="1">
      <alignment horizontal="center" vertical="center"/>
    </xf>
    <xf numFmtId="0" fontId="42" fillId="2" borderId="0" xfId="0" applyFont="1" applyFill="1" applyAlignment="1">
      <alignment horizontal="center" vertical="center"/>
    </xf>
    <xf numFmtId="0" fontId="42" fillId="2" borderId="9" xfId="0" applyFont="1" applyFill="1" applyBorder="1" applyAlignment="1">
      <alignment horizontal="center" vertical="center"/>
    </xf>
    <xf numFmtId="0" fontId="0" fillId="2" borderId="9" xfId="0" applyFill="1" applyBorder="1" applyAlignment="1">
      <alignment horizontal="left"/>
    </xf>
    <xf numFmtId="0" fontId="0" fillId="2" borderId="5" xfId="0" applyFill="1" applyBorder="1" applyAlignment="1">
      <alignment horizontal="left"/>
    </xf>
    <xf numFmtId="0" fontId="42" fillId="2" borderId="0" xfId="0" applyFont="1" applyFill="1" applyAlignment="1">
      <alignment horizontal="center"/>
    </xf>
    <xf numFmtId="0" fontId="42" fillId="2" borderId="9" xfId="0" applyFont="1" applyFill="1" applyBorder="1" applyAlignment="1">
      <alignment horizontal="center"/>
    </xf>
    <xf numFmtId="0" fontId="0" fillId="2" borderId="0" xfId="0" applyFill="1" applyAlignment="1">
      <alignment horizontal="center"/>
    </xf>
    <xf numFmtId="0" fontId="0" fillId="2" borderId="29" xfId="0" applyFill="1" applyBorder="1" applyAlignment="1">
      <alignment horizontal="left"/>
    </xf>
    <xf numFmtId="0" fontId="9" fillId="2" borderId="9" xfId="0" applyFont="1" applyFill="1" applyBorder="1" applyAlignment="1">
      <alignment horizontal="left"/>
    </xf>
    <xf numFmtId="0" fontId="9" fillId="2" borderId="0" xfId="0" applyFont="1" applyFill="1" applyAlignment="1">
      <alignment horizontal="left"/>
    </xf>
    <xf numFmtId="0" fontId="0" fillId="2" borderId="3" xfId="0" applyFill="1" applyBorder="1"/>
    <xf numFmtId="0" fontId="0" fillId="2" borderId="3" xfId="0" applyFill="1" applyBorder="1" applyAlignment="1">
      <alignment horizontal="center"/>
    </xf>
    <xf numFmtId="0" fontId="0" fillId="2" borderId="4" xfId="0" applyFill="1" applyBorder="1"/>
    <xf numFmtId="0" fontId="0" fillId="2" borderId="2" xfId="0" applyFill="1" applyBorder="1"/>
    <xf numFmtId="0" fontId="0" fillId="2" borderId="1" xfId="0" applyFill="1" applyBorder="1"/>
    <xf numFmtId="0" fontId="9" fillId="2" borderId="4" xfId="0" applyFont="1" applyFill="1" applyBorder="1"/>
    <xf numFmtId="0" fontId="0" fillId="2" borderId="3" xfId="0" applyFill="1" applyBorder="1" applyAlignment="1">
      <alignment horizontal="left"/>
    </xf>
    <xf numFmtId="0" fontId="0" fillId="2" borderId="4" xfId="0" applyFill="1" applyBorder="1" applyAlignment="1">
      <alignment horizontal="left"/>
    </xf>
    <xf numFmtId="0" fontId="9" fillId="2" borderId="3" xfId="0" applyFont="1" applyFill="1" applyBorder="1"/>
    <xf numFmtId="0" fontId="42" fillId="2" borderId="0" xfId="0" applyFont="1" applyFill="1"/>
    <xf numFmtId="0" fontId="9" fillId="2" borderId="0" xfId="0" applyFont="1" applyFill="1"/>
    <xf numFmtId="3" fontId="38" fillId="7" borderId="0" xfId="0" applyNumberFormat="1" applyFont="1" applyFill="1"/>
    <xf numFmtId="3" fontId="36" fillId="2" borderId="0" xfId="0" applyNumberFormat="1" applyFont="1" applyFill="1"/>
    <xf numFmtId="43" fontId="38" fillId="2" borderId="0" xfId="1" applyFont="1" applyFill="1" applyProtection="1"/>
    <xf numFmtId="0" fontId="0" fillId="2" borderId="9" xfId="0" applyFill="1" applyBorder="1"/>
    <xf numFmtId="0" fontId="27" fillId="2" borderId="0" xfId="24" applyFont="1" applyFill="1"/>
    <xf numFmtId="0" fontId="27" fillId="2" borderId="0" xfId="24" applyFont="1" applyFill="1" applyAlignment="1">
      <alignment horizontal="left"/>
    </xf>
    <xf numFmtId="0" fontId="24" fillId="2" borderId="0" xfId="24" applyFill="1" applyAlignment="1">
      <alignment vertical="center"/>
    </xf>
    <xf numFmtId="0" fontId="22" fillId="2" borderId="0" xfId="0" applyFont="1" applyFill="1" applyAlignment="1">
      <alignment vertical="center"/>
    </xf>
    <xf numFmtId="0" fontId="86" fillId="2" borderId="0" xfId="24" applyFont="1" applyFill="1" applyAlignment="1">
      <alignment horizontal="left" vertical="center" indent="1"/>
    </xf>
    <xf numFmtId="0" fontId="64" fillId="9" borderId="0" xfId="0" applyFont="1" applyFill="1" applyAlignment="1">
      <alignment horizontal="left" indent="2"/>
    </xf>
    <xf numFmtId="3" fontId="19" fillId="2" borderId="1" xfId="1" applyNumberFormat="1" applyFont="1" applyFill="1" applyBorder="1" applyAlignment="1" applyProtection="1">
      <alignment horizontal="center"/>
      <protection locked="0"/>
    </xf>
    <xf numFmtId="0" fontId="11" fillId="9" borderId="0" xfId="1" applyNumberFormat="1" applyFont="1" applyFill="1" applyBorder="1" applyAlignment="1" applyProtection="1">
      <alignment horizontal="left" vertical="center"/>
    </xf>
    <xf numFmtId="0" fontId="47" fillId="9" borderId="0" xfId="0" applyFont="1" applyFill="1" applyAlignment="1">
      <alignment horizontal="center"/>
    </xf>
    <xf numFmtId="0" fontId="47" fillId="9" borderId="0" xfId="1" applyNumberFormat="1" applyFont="1" applyFill="1" applyBorder="1" applyAlignment="1" applyProtection="1">
      <alignment horizontal="center"/>
    </xf>
    <xf numFmtId="0" fontId="47" fillId="9" borderId="0" xfId="1" applyNumberFormat="1" applyFont="1" applyFill="1" applyBorder="1" applyAlignment="1" applyProtection="1">
      <alignment vertical="center"/>
    </xf>
    <xf numFmtId="0" fontId="47" fillId="9" borderId="0" xfId="1" applyNumberFormat="1" applyFont="1" applyFill="1" applyBorder="1" applyAlignment="1" applyProtection="1"/>
    <xf numFmtId="3" fontId="38" fillId="5" borderId="0" xfId="0" applyNumberFormat="1" applyFont="1" applyFill="1"/>
    <xf numFmtId="0" fontId="89" fillId="11" borderId="0" xfId="0" applyFont="1" applyFill="1" applyAlignment="1">
      <alignment horizontal="center" vertical="center"/>
    </xf>
    <xf numFmtId="0" fontId="9" fillId="11" borderId="0" xfId="0" applyFont="1" applyFill="1" applyAlignment="1">
      <alignment horizontal="left"/>
    </xf>
    <xf numFmtId="0" fontId="9" fillId="11" borderId="9" xfId="0" applyFont="1" applyFill="1" applyBorder="1" applyAlignment="1">
      <alignment horizontal="left"/>
    </xf>
    <xf numFmtId="0" fontId="9" fillId="11" borderId="3" xfId="0" applyFont="1" applyFill="1" applyBorder="1"/>
    <xf numFmtId="0" fontId="9" fillId="11" borderId="4" xfId="0" applyFont="1" applyFill="1" applyBorder="1"/>
    <xf numFmtId="0" fontId="9" fillId="11" borderId="0" xfId="0" applyFont="1" applyFill="1"/>
    <xf numFmtId="0" fontId="37" fillId="9" borderId="0" xfId="0" applyFont="1" applyFill="1" applyAlignment="1">
      <alignment horizontal="center"/>
    </xf>
    <xf numFmtId="3" fontId="90" fillId="9" borderId="0" xfId="0" applyNumberFormat="1" applyFont="1" applyFill="1"/>
    <xf numFmtId="3" fontId="91" fillId="9" borderId="0" xfId="2" applyNumberFormat="1" applyFont="1" applyFill="1" applyAlignment="1">
      <alignment vertical="center"/>
    </xf>
    <xf numFmtId="3" fontId="79" fillId="9" borderId="0" xfId="0" applyNumberFormat="1" applyFont="1" applyFill="1" applyAlignment="1">
      <alignment horizontal="right"/>
    </xf>
    <xf numFmtId="3" fontId="92" fillId="9" borderId="0" xfId="0" applyNumberFormat="1" applyFont="1" applyFill="1" applyAlignment="1">
      <alignment horizontal="left"/>
    </xf>
    <xf numFmtId="3" fontId="93" fillId="9" borderId="0" xfId="0" applyNumberFormat="1" applyFont="1" applyFill="1"/>
    <xf numFmtId="3" fontId="93" fillId="9" borderId="0" xfId="0" applyNumberFormat="1" applyFont="1" applyFill="1" applyAlignment="1">
      <alignment horizontal="center"/>
    </xf>
    <xf numFmtId="3" fontId="94" fillId="9" borderId="0" xfId="0" applyNumberFormat="1" applyFont="1" applyFill="1"/>
    <xf numFmtId="0" fontId="27" fillId="9" borderId="0" xfId="0" applyFont="1" applyFill="1" applyAlignment="1">
      <alignment horizontal="left"/>
    </xf>
    <xf numFmtId="0" fontId="15" fillId="9" borderId="0" xfId="0" applyFont="1" applyFill="1" applyAlignment="1">
      <alignment horizontal="left"/>
    </xf>
    <xf numFmtId="3" fontId="95" fillId="9" borderId="0" xfId="0" applyNumberFormat="1" applyFont="1" applyFill="1"/>
    <xf numFmtId="3" fontId="97" fillId="9" borderId="0" xfId="0" applyNumberFormat="1" applyFont="1" applyFill="1"/>
    <xf numFmtId="3" fontId="98" fillId="9" borderId="0" xfId="0" applyNumberFormat="1" applyFont="1" applyFill="1"/>
    <xf numFmtId="3" fontId="97" fillId="9" borderId="0" xfId="0" applyNumberFormat="1" applyFont="1" applyFill="1" applyAlignment="1">
      <alignment vertical="center"/>
    </xf>
    <xf numFmtId="3" fontId="101" fillId="9" borderId="0" xfId="0" applyNumberFormat="1" applyFont="1" applyFill="1" applyAlignment="1">
      <alignment vertical="center"/>
    </xf>
    <xf numFmtId="3" fontId="102" fillId="9" borderId="0" xfId="0" applyNumberFormat="1" applyFont="1" applyFill="1" applyAlignment="1">
      <alignment vertical="center"/>
    </xf>
    <xf numFmtId="3" fontId="71" fillId="9" borderId="0" xfId="0" applyNumberFormat="1" applyFont="1" applyFill="1" applyAlignment="1">
      <alignment horizontal="left"/>
    </xf>
    <xf numFmtId="1" fontId="104" fillId="9" borderId="0" xfId="0" applyNumberFormat="1" applyFont="1" applyFill="1" applyAlignment="1">
      <alignment horizontal="center"/>
    </xf>
    <xf numFmtId="0" fontId="103" fillId="9" borderId="0" xfId="1" applyNumberFormat="1" applyFont="1" applyFill="1" applyBorder="1" applyAlignment="1" applyProtection="1"/>
    <xf numFmtId="3" fontId="105" fillId="9" borderId="0" xfId="0" applyNumberFormat="1" applyFont="1" applyFill="1" applyAlignment="1">
      <alignment horizontal="left" vertical="center"/>
    </xf>
    <xf numFmtId="3" fontId="71" fillId="9" borderId="0" xfId="0" applyNumberFormat="1" applyFont="1" applyFill="1"/>
    <xf numFmtId="3" fontId="105" fillId="9" borderId="0" xfId="0" applyNumberFormat="1" applyFont="1" applyFill="1" applyAlignment="1">
      <alignment horizontal="center" vertical="center"/>
    </xf>
    <xf numFmtId="3" fontId="106" fillId="9" borderId="0" xfId="0" applyNumberFormat="1" applyFont="1" applyFill="1"/>
    <xf numFmtId="3" fontId="97" fillId="9" borderId="0" xfId="2" applyNumberFormat="1" applyFont="1" applyFill="1" applyAlignment="1">
      <alignment vertical="center"/>
    </xf>
    <xf numFmtId="3" fontId="97" fillId="9" borderId="0" xfId="0" applyNumberFormat="1" applyFont="1" applyFill="1" applyAlignment="1">
      <alignment horizontal="left" indent="1"/>
    </xf>
    <xf numFmtId="3" fontId="105" fillId="9" borderId="0" xfId="0" applyNumberFormat="1" applyFont="1" applyFill="1" applyAlignment="1">
      <alignment horizontal="right" vertical="center"/>
    </xf>
    <xf numFmtId="3" fontId="105" fillId="9" borderId="0" xfId="0" applyNumberFormat="1" applyFont="1" applyFill="1" applyAlignment="1">
      <alignment vertical="center"/>
    </xf>
    <xf numFmtId="3" fontId="97" fillId="9" borderId="0" xfId="0" applyNumberFormat="1" applyFont="1" applyFill="1" applyAlignment="1">
      <alignment horizontal="left" vertical="top"/>
    </xf>
    <xf numFmtId="3" fontId="109" fillId="9" borderId="0" xfId="0" applyNumberFormat="1" applyFont="1" applyFill="1"/>
    <xf numFmtId="3" fontId="110" fillId="9" borderId="0" xfId="0" applyNumberFormat="1" applyFont="1" applyFill="1"/>
    <xf numFmtId="3" fontId="71" fillId="9" borderId="0" xfId="0" applyNumberFormat="1" applyFont="1" applyFill="1" applyAlignment="1">
      <alignment horizontal="center"/>
    </xf>
    <xf numFmtId="3" fontId="106" fillId="9" borderId="0" xfId="2" applyNumberFormat="1" applyFont="1" applyFill="1" applyAlignment="1">
      <alignment horizontal="left" vertical="center" indent="1"/>
    </xf>
    <xf numFmtId="3" fontId="105" fillId="9" borderId="0" xfId="0" applyNumberFormat="1" applyFont="1" applyFill="1" applyAlignment="1">
      <alignment horizontal="left"/>
    </xf>
    <xf numFmtId="3" fontId="105" fillId="9" borderId="0" xfId="0" applyNumberFormat="1" applyFont="1" applyFill="1" applyAlignment="1">
      <alignment horizontal="center"/>
    </xf>
    <xf numFmtId="3" fontId="105" fillId="9" borderId="0" xfId="0" applyNumberFormat="1" applyFont="1" applyFill="1" applyAlignment="1">
      <alignment horizontal="left" indent="2"/>
    </xf>
    <xf numFmtId="3" fontId="105" fillId="9" borderId="0" xfId="0" applyNumberFormat="1" applyFont="1" applyFill="1" applyAlignment="1">
      <alignment horizontal="left" indent="3"/>
    </xf>
    <xf numFmtId="3" fontId="65" fillId="9" borderId="0" xfId="2" applyNumberFormat="1" applyFont="1" applyFill="1" applyAlignment="1">
      <alignment horizontal="left" vertical="center" indent="3"/>
    </xf>
    <xf numFmtId="3" fontId="106" fillId="9" borderId="0" xfId="2" applyNumberFormat="1" applyFont="1" applyFill="1" applyAlignment="1">
      <alignment vertical="center"/>
    </xf>
    <xf numFmtId="3" fontId="102" fillId="8" borderId="0" xfId="2" applyNumberFormat="1" applyFont="1" applyFill="1" applyAlignment="1">
      <alignment vertical="center"/>
    </xf>
    <xf numFmtId="167" fontId="102" fillId="8" borderId="0" xfId="0" applyNumberFormat="1" applyFont="1" applyFill="1" applyAlignment="1">
      <alignment horizontal="left"/>
    </xf>
    <xf numFmtId="167" fontId="27" fillId="8" borderId="0" xfId="0" applyNumberFormat="1" applyFont="1" applyFill="1" applyAlignment="1">
      <alignment horizontal="left"/>
    </xf>
    <xf numFmtId="0" fontId="102" fillId="9" borderId="0" xfId="0" applyFont="1" applyFill="1" applyAlignment="1">
      <alignment horizontal="left" vertical="center"/>
    </xf>
    <xf numFmtId="0" fontId="110" fillId="9" borderId="0" xfId="0" applyFont="1" applyFill="1" applyAlignment="1">
      <alignment horizontal="left" vertical="center"/>
    </xf>
    <xf numFmtId="3" fontId="102" fillId="9" borderId="0" xfId="0" applyNumberFormat="1" applyFont="1" applyFill="1" applyAlignment="1">
      <alignment horizontal="left"/>
    </xf>
    <xf numFmtId="3" fontId="71" fillId="9" borderId="0" xfId="2" applyNumberFormat="1" applyFont="1" applyFill="1" applyAlignment="1">
      <alignment vertical="center"/>
    </xf>
    <xf numFmtId="3" fontId="99" fillId="9" borderId="0" xfId="0" applyNumberFormat="1" applyFont="1" applyFill="1" applyAlignment="1">
      <alignment horizontal="left"/>
    </xf>
    <xf numFmtId="3" fontId="103" fillId="9" borderId="0" xfId="0" applyNumberFormat="1" applyFont="1" applyFill="1"/>
    <xf numFmtId="0" fontId="105" fillId="9" borderId="0" xfId="0" applyFont="1" applyFill="1"/>
    <xf numFmtId="0" fontId="105" fillId="9" borderId="0" xfId="0" applyFont="1" applyFill="1" applyAlignment="1">
      <alignment horizontal="right"/>
    </xf>
    <xf numFmtId="0" fontId="109" fillId="9" borderId="0" xfId="0" applyFont="1" applyFill="1"/>
    <xf numFmtId="0" fontId="102" fillId="9" borderId="0" xfId="0" applyFont="1" applyFill="1" applyAlignment="1">
      <alignment horizontal="left"/>
    </xf>
    <xf numFmtId="0" fontId="102" fillId="9" borderId="0" xfId="1" applyNumberFormat="1" applyFont="1" applyFill="1" applyBorder="1" applyAlignment="1" applyProtection="1">
      <alignment horizontal="left" vertical="center"/>
    </xf>
    <xf numFmtId="0" fontId="99" fillId="9" borderId="0" xfId="0" applyFont="1" applyFill="1"/>
    <xf numFmtId="0" fontId="105" fillId="9" borderId="0" xfId="0" applyFont="1" applyFill="1" applyAlignment="1">
      <alignment horizontal="left"/>
    </xf>
    <xf numFmtId="0" fontId="105" fillId="9" borderId="0" xfId="0" applyFont="1" applyFill="1" applyAlignment="1">
      <alignment horizontal="center"/>
    </xf>
    <xf numFmtId="3" fontId="113" fillId="9" borderId="0" xfId="2" applyNumberFormat="1" applyFont="1" applyFill="1" applyAlignment="1">
      <alignment horizontal="left" vertical="center" indent="1"/>
    </xf>
    <xf numFmtId="3" fontId="106" fillId="9" borderId="0" xfId="2" applyNumberFormat="1" applyFont="1" applyFill="1" applyAlignment="1">
      <alignment horizontal="left" vertical="center" indent="2"/>
    </xf>
    <xf numFmtId="3" fontId="109" fillId="6" borderId="0" xfId="0" applyNumberFormat="1" applyFont="1" applyFill="1"/>
    <xf numFmtId="3" fontId="100" fillId="9" borderId="0" xfId="3" applyNumberFormat="1" applyFont="1" applyFill="1" applyBorder="1" applyAlignment="1" applyProtection="1"/>
    <xf numFmtId="3" fontId="105" fillId="9" borderId="0" xfId="0" applyNumberFormat="1" applyFont="1" applyFill="1"/>
    <xf numFmtId="3" fontId="99" fillId="9" borderId="0" xfId="0" applyNumberFormat="1" applyFont="1" applyFill="1"/>
    <xf numFmtId="3" fontId="109" fillId="2" borderId="0" xfId="0" applyNumberFormat="1" applyFont="1" applyFill="1"/>
    <xf numFmtId="3" fontId="115" fillId="9" borderId="0" xfId="0" applyNumberFormat="1" applyFont="1" applyFill="1"/>
    <xf numFmtId="3" fontId="116" fillId="9" borderId="0" xfId="0" applyNumberFormat="1" applyFont="1" applyFill="1"/>
    <xf numFmtId="3" fontId="110" fillId="9" borderId="5" xfId="0" applyNumberFormat="1" applyFont="1" applyFill="1" applyBorder="1"/>
    <xf numFmtId="3" fontId="109" fillId="9" borderId="0" xfId="2" applyNumberFormat="1" applyFont="1" applyFill="1" applyAlignment="1">
      <alignment vertical="center"/>
    </xf>
    <xf numFmtId="3" fontId="101" fillId="9" borderId="0" xfId="0" applyNumberFormat="1" applyFont="1" applyFill="1" applyAlignment="1">
      <alignment horizontal="center"/>
    </xf>
    <xf numFmtId="3" fontId="109" fillId="8" borderId="0" xfId="0" applyNumberFormat="1" applyFont="1" applyFill="1" applyAlignment="1">
      <alignment horizontal="center"/>
    </xf>
    <xf numFmtId="3" fontId="110" fillId="9" borderId="0" xfId="0" applyNumberFormat="1" applyFont="1" applyFill="1" applyAlignment="1" applyProtection="1">
      <alignment horizontal="center"/>
      <protection locked="0"/>
    </xf>
    <xf numFmtId="3" fontId="121" fillId="9" borderId="0" xfId="0" applyNumberFormat="1" applyFont="1" applyFill="1" applyAlignment="1">
      <alignment horizontal="center"/>
    </xf>
    <xf numFmtId="3" fontId="106" fillId="2" borderId="1" xfId="0" applyNumberFormat="1" applyFont="1" applyFill="1" applyBorder="1" applyAlignment="1" applyProtection="1">
      <alignment horizontal="left"/>
      <protection locked="0"/>
    </xf>
    <xf numFmtId="0" fontId="109" fillId="2" borderId="1" xfId="0" applyFont="1" applyFill="1" applyBorder="1" applyAlignment="1" applyProtection="1">
      <alignment horizontal="center"/>
      <protection locked="0"/>
    </xf>
    <xf numFmtId="0" fontId="109" fillId="9" borderId="0" xfId="0" applyFont="1" applyFill="1" applyAlignment="1">
      <alignment horizontal="center"/>
    </xf>
    <xf numFmtId="1" fontId="106" fillId="9" borderId="0" xfId="1" applyNumberFormat="1" applyFont="1" applyFill="1" applyBorder="1" applyAlignment="1" applyProtection="1">
      <alignment horizontal="center" vertical="top" wrapText="1"/>
    </xf>
    <xf numFmtId="3" fontId="109" fillId="2" borderId="1" xfId="1" applyNumberFormat="1" applyFont="1" applyFill="1" applyBorder="1" applyAlignment="1" applyProtection="1">
      <alignment horizontal="center"/>
      <protection locked="0"/>
    </xf>
    <xf numFmtId="1" fontId="109" fillId="9" borderId="0" xfId="0" applyNumberFormat="1" applyFont="1" applyFill="1" applyAlignment="1">
      <alignment horizontal="center"/>
    </xf>
    <xf numFmtId="1" fontId="105" fillId="9" borderId="0" xfId="0" applyNumberFormat="1" applyFont="1" applyFill="1" applyAlignment="1">
      <alignment horizontal="center"/>
    </xf>
    <xf numFmtId="1" fontId="106" fillId="9" borderId="0" xfId="1" applyNumberFormat="1" applyFont="1" applyFill="1" applyBorder="1" applyAlignment="1" applyProtection="1">
      <alignment horizontal="center" vertical="top"/>
    </xf>
    <xf numFmtId="3" fontId="110" fillId="2" borderId="1" xfId="1" applyNumberFormat="1" applyFont="1" applyFill="1" applyBorder="1" applyAlignment="1" applyProtection="1">
      <alignment horizontal="center"/>
      <protection locked="0"/>
    </xf>
    <xf numFmtId="3" fontId="109" fillId="2" borderId="28" xfId="1" applyNumberFormat="1" applyFont="1" applyFill="1" applyBorder="1" applyAlignment="1" applyProtection="1">
      <alignment horizontal="center"/>
      <protection locked="0"/>
    </xf>
    <xf numFmtId="0" fontId="102" fillId="9" borderId="0" xfId="0" applyFont="1" applyFill="1"/>
    <xf numFmtId="0" fontId="106" fillId="9" borderId="0" xfId="0" applyFont="1" applyFill="1" applyAlignment="1">
      <alignment horizontal="left" indent="4"/>
    </xf>
    <xf numFmtId="0" fontId="105" fillId="9" borderId="0" xfId="0" applyFont="1" applyFill="1" applyAlignment="1">
      <alignment horizontal="left" indent="1"/>
    </xf>
    <xf numFmtId="0" fontId="102" fillId="9" borderId="0" xfId="0" applyFont="1" applyFill="1" applyAlignment="1">
      <alignment horizontal="left" indent="1"/>
    </xf>
    <xf numFmtId="0" fontId="109" fillId="9" borderId="0" xfId="0" applyFont="1" applyFill="1" applyAlignment="1">
      <alignment wrapText="1"/>
    </xf>
    <xf numFmtId="3" fontId="102" fillId="9" borderId="0" xfId="2" applyNumberFormat="1" applyFont="1" applyFill="1" applyAlignment="1">
      <alignment vertical="center"/>
    </xf>
    <xf numFmtId="0" fontId="6" fillId="2" borderId="0" xfId="24" applyFont="1" applyFill="1"/>
    <xf numFmtId="0" fontId="24" fillId="2" borderId="0" xfId="24" applyFill="1" applyAlignment="1">
      <alignment horizontal="left"/>
    </xf>
    <xf numFmtId="3" fontId="24" fillId="9" borderId="0" xfId="0" applyNumberFormat="1" applyFont="1" applyFill="1" applyAlignment="1">
      <alignment horizontal="left"/>
    </xf>
    <xf numFmtId="0" fontId="0" fillId="12" borderId="0" xfId="0" applyFill="1"/>
    <xf numFmtId="0" fontId="103" fillId="9" borderId="0" xfId="1" applyNumberFormat="1" applyFont="1" applyFill="1" applyBorder="1" applyAlignment="1" applyProtection="1">
      <alignment horizontal="left" vertical="center"/>
    </xf>
    <xf numFmtId="0" fontId="105" fillId="9" borderId="0" xfId="1" applyNumberFormat="1" applyFont="1" applyFill="1" applyBorder="1" applyAlignment="1" applyProtection="1">
      <alignment horizontal="left" vertical="center"/>
    </xf>
    <xf numFmtId="3" fontId="71" fillId="9" borderId="0" xfId="2" applyNumberFormat="1" applyFont="1" applyFill="1" applyAlignment="1">
      <alignment horizontal="left" vertical="center"/>
    </xf>
    <xf numFmtId="3" fontId="106" fillId="9" borderId="11" xfId="0" applyNumberFormat="1" applyFont="1" applyFill="1" applyBorder="1" applyAlignment="1">
      <alignment horizontal="center"/>
    </xf>
    <xf numFmtId="3" fontId="106" fillId="9" borderId="0" xfId="0" applyNumberFormat="1" applyFont="1" applyFill="1" applyAlignment="1">
      <alignment horizontal="center"/>
    </xf>
    <xf numFmtId="3" fontId="106" fillId="2" borderId="1" xfId="0" applyNumberFormat="1" applyFont="1" applyFill="1" applyBorder="1" applyAlignment="1" applyProtection="1">
      <alignment horizontal="center"/>
      <protection locked="0"/>
    </xf>
    <xf numFmtId="3" fontId="106" fillId="9" borderId="3" xfId="0" applyNumberFormat="1" applyFont="1" applyFill="1" applyBorder="1" applyAlignment="1">
      <alignment horizontal="center"/>
    </xf>
    <xf numFmtId="0" fontId="105" fillId="9" borderId="0" xfId="1" applyNumberFormat="1" applyFont="1" applyFill="1" applyBorder="1" applyAlignment="1" applyProtection="1"/>
    <xf numFmtId="0" fontId="105" fillId="9" borderId="0" xfId="1" applyNumberFormat="1" applyFont="1" applyFill="1" applyBorder="1" applyAlignment="1" applyProtection="1">
      <alignment horizontal="center"/>
    </xf>
    <xf numFmtId="0" fontId="105" fillId="9" borderId="0" xfId="1" applyNumberFormat="1" applyFont="1" applyFill="1" applyBorder="1" applyAlignment="1" applyProtection="1">
      <alignment vertical="center"/>
    </xf>
    <xf numFmtId="3" fontId="102" fillId="9" borderId="0" xfId="0" applyNumberFormat="1" applyFont="1" applyFill="1" applyAlignment="1">
      <alignment horizontal="center"/>
    </xf>
    <xf numFmtId="3" fontId="105" fillId="9" borderId="0" xfId="0" applyNumberFormat="1" applyFont="1" applyFill="1" applyAlignment="1">
      <alignment horizontal="center" wrapText="1"/>
    </xf>
    <xf numFmtId="3" fontId="109" fillId="9" borderId="0" xfId="0" applyNumberFormat="1" applyFont="1" applyFill="1" applyAlignment="1">
      <alignment vertical="center"/>
    </xf>
    <xf numFmtId="164" fontId="105" fillId="9" borderId="0" xfId="1" applyNumberFormat="1" applyFont="1" applyFill="1" applyBorder="1" applyAlignment="1" applyProtection="1">
      <alignment horizontal="left" vertical="center"/>
    </xf>
    <xf numFmtId="3" fontId="110" fillId="9" borderId="0" xfId="0" applyNumberFormat="1" applyFont="1" applyFill="1" applyAlignment="1">
      <alignment horizontal="left" wrapText="1"/>
    </xf>
    <xf numFmtId="3" fontId="65" fillId="9" borderId="0" xfId="0" applyNumberFormat="1" applyFont="1" applyFill="1"/>
    <xf numFmtId="0" fontId="103" fillId="9" borderId="0" xfId="0" applyFont="1" applyFill="1" applyAlignment="1">
      <alignment horizontal="left" vertical="center"/>
    </xf>
    <xf numFmtId="167" fontId="103" fillId="8" borderId="0" xfId="0" applyNumberFormat="1" applyFont="1" applyFill="1" applyAlignment="1">
      <alignment horizontal="left"/>
    </xf>
    <xf numFmtId="3" fontId="109" fillId="8" borderId="0" xfId="0" applyNumberFormat="1" applyFont="1" applyFill="1"/>
    <xf numFmtId="0" fontId="103" fillId="9" borderId="0" xfId="0" applyFont="1" applyFill="1" applyAlignment="1">
      <alignment horizontal="left"/>
    </xf>
    <xf numFmtId="3" fontId="104" fillId="9" borderId="0" xfId="0" applyNumberFormat="1" applyFont="1" applyFill="1"/>
    <xf numFmtId="3" fontId="110" fillId="9" borderId="0" xfId="0" applyNumberFormat="1" applyFont="1" applyFill="1" applyAlignment="1">
      <alignment horizontal="left"/>
    </xf>
    <xf numFmtId="3" fontId="110" fillId="9" borderId="5" xfId="0" applyNumberFormat="1" applyFont="1" applyFill="1" applyBorder="1" applyAlignment="1">
      <alignment horizontal="left"/>
    </xf>
    <xf numFmtId="0" fontId="111" fillId="9" borderId="0" xfId="0" applyFont="1" applyFill="1" applyAlignment="1">
      <alignment horizontal="center"/>
    </xf>
    <xf numFmtId="3" fontId="109" fillId="2" borderId="1" xfId="0" applyNumberFormat="1" applyFont="1" applyFill="1" applyBorder="1" applyAlignment="1" applyProtection="1">
      <alignment horizontal="left"/>
      <protection locked="0"/>
    </xf>
    <xf numFmtId="0" fontId="127" fillId="9" borderId="0" xfId="0" applyFont="1" applyFill="1"/>
    <xf numFmtId="0" fontId="128" fillId="9" borderId="0" xfId="0" applyFont="1" applyFill="1" applyAlignment="1">
      <alignment horizontal="left"/>
    </xf>
    <xf numFmtId="0" fontId="128" fillId="9" borderId="0" xfId="0" applyFont="1" applyFill="1" applyAlignment="1">
      <alignment horizontal="left" indent="2"/>
    </xf>
    <xf numFmtId="0" fontId="110" fillId="9" borderId="0" xfId="0" applyFont="1" applyFill="1"/>
    <xf numFmtId="3" fontId="110" fillId="9" borderId="0" xfId="1" applyNumberFormat="1" applyFont="1" applyFill="1" applyBorder="1" applyAlignment="1" applyProtection="1">
      <alignment horizontal="center"/>
    </xf>
    <xf numFmtId="0" fontId="105" fillId="9" borderId="0" xfId="0" applyFont="1" applyFill="1" applyAlignment="1">
      <alignment horizontal="left" indent="2"/>
    </xf>
    <xf numFmtId="0" fontId="106" fillId="9" borderId="0" xfId="0" applyFont="1" applyFill="1" applyAlignment="1">
      <alignment horizontal="left" indent="3"/>
    </xf>
    <xf numFmtId="3" fontId="21" fillId="9" borderId="0" xfId="0" applyNumberFormat="1" applyFont="1" applyFill="1" applyAlignment="1" applyProtection="1">
      <alignment horizontal="center"/>
      <protection locked="0"/>
    </xf>
    <xf numFmtId="3" fontId="129" fillId="9" borderId="0" xfId="0" applyNumberFormat="1" applyFont="1" applyFill="1"/>
    <xf numFmtId="0" fontId="103" fillId="9" borderId="0" xfId="0" applyFont="1" applyFill="1" applyAlignment="1">
      <alignment horizontal="center"/>
    </xf>
    <xf numFmtId="0" fontId="103" fillId="9" borderId="0" xfId="1" applyNumberFormat="1" applyFont="1" applyFill="1" applyBorder="1" applyAlignment="1" applyProtection="1">
      <alignment horizontal="center"/>
    </xf>
    <xf numFmtId="0" fontId="103" fillId="9" borderId="0" xfId="1" applyNumberFormat="1" applyFont="1" applyFill="1" applyBorder="1" applyAlignment="1" applyProtection="1">
      <alignment vertical="center"/>
    </xf>
    <xf numFmtId="3" fontId="71" fillId="9" borderId="0" xfId="0" applyNumberFormat="1" applyFont="1" applyFill="1" applyAlignment="1">
      <alignment horizontal="left" indent="1"/>
    </xf>
    <xf numFmtId="3" fontId="105" fillId="9" borderId="0" xfId="0" applyNumberFormat="1" applyFont="1" applyFill="1" applyAlignment="1">
      <alignment horizontal="left" vertical="center" indent="1"/>
    </xf>
    <xf numFmtId="167" fontId="103" fillId="9" borderId="0" xfId="0" applyNumberFormat="1" applyFont="1" applyFill="1" applyAlignment="1">
      <alignment horizontal="left"/>
    </xf>
    <xf numFmtId="3" fontId="113" fillId="9" borderId="0" xfId="2" applyNumberFormat="1" applyFont="1" applyFill="1" applyAlignment="1">
      <alignment vertical="center"/>
    </xf>
    <xf numFmtId="0" fontId="105" fillId="9" borderId="0" xfId="0" applyFont="1" applyFill="1" applyAlignment="1">
      <alignment horizontal="left" indent="4"/>
    </xf>
    <xf numFmtId="3" fontId="22" fillId="9" borderId="0" xfId="0" applyNumberFormat="1" applyFont="1" applyFill="1" applyAlignment="1">
      <alignment horizontal="left"/>
    </xf>
    <xf numFmtId="0" fontId="0" fillId="0" borderId="0" xfId="0" applyAlignment="1">
      <alignment vertical="center"/>
    </xf>
    <xf numFmtId="0" fontId="0" fillId="0" borderId="0" xfId="0" applyAlignment="1">
      <alignment horizontal="left" vertical="center"/>
    </xf>
    <xf numFmtId="3" fontId="10" fillId="9" borderId="0" xfId="2" applyNumberFormat="1" applyFont="1" applyFill="1" applyAlignment="1">
      <alignment horizontal="center" vertical="center"/>
    </xf>
    <xf numFmtId="3" fontId="97" fillId="9" borderId="0" xfId="2" applyNumberFormat="1" applyFont="1" applyFill="1" applyAlignment="1">
      <alignment horizontal="left" vertical="center"/>
    </xf>
    <xf numFmtId="3" fontId="97" fillId="9" borderId="0" xfId="0" applyNumberFormat="1" applyFont="1" applyFill="1" applyAlignment="1">
      <alignment horizontal="center"/>
    </xf>
    <xf numFmtId="0" fontId="0" fillId="2" borderId="3" xfId="0" applyFill="1" applyBorder="1" applyAlignment="1">
      <alignment horizontal="left" wrapText="1"/>
    </xf>
    <xf numFmtId="3" fontId="97" fillId="9" borderId="0" xfId="2" applyNumberFormat="1" applyFont="1" applyFill="1" applyAlignment="1">
      <alignment horizontal="left" vertical="center" indent="1"/>
    </xf>
    <xf numFmtId="3" fontId="106" fillId="9" borderId="0" xfId="2" applyNumberFormat="1" applyFont="1" applyFill="1" applyAlignment="1">
      <alignment horizontal="left" vertical="center"/>
    </xf>
    <xf numFmtId="3" fontId="109" fillId="9" borderId="0" xfId="0" applyNumberFormat="1" applyFont="1" applyFill="1" applyAlignment="1" applyProtection="1">
      <alignment horizontal="center"/>
      <protection locked="0"/>
    </xf>
    <xf numFmtId="3" fontId="100" fillId="9" borderId="0" xfId="0" applyNumberFormat="1" applyFont="1" applyFill="1" applyAlignment="1" applyProtection="1">
      <alignment horizontal="center"/>
      <protection locked="0"/>
    </xf>
    <xf numFmtId="3" fontId="105" fillId="9" borderId="0" xfId="0" applyNumberFormat="1" applyFont="1" applyFill="1" applyAlignment="1">
      <alignment horizontal="right"/>
    </xf>
    <xf numFmtId="3" fontId="105" fillId="9" borderId="0" xfId="2" applyNumberFormat="1" applyFont="1" applyFill="1" applyAlignment="1">
      <alignment horizontal="center" vertical="center"/>
    </xf>
    <xf numFmtId="0" fontId="24" fillId="0" borderId="0" xfId="24"/>
    <xf numFmtId="3" fontId="101" fillId="9" borderId="0" xfId="2" applyNumberFormat="1" applyFont="1" applyFill="1" applyAlignment="1">
      <alignment horizontal="left" vertical="center"/>
    </xf>
    <xf numFmtId="0" fontId="100" fillId="9" borderId="0" xfId="0" applyFont="1" applyFill="1"/>
    <xf numFmtId="0" fontId="105" fillId="9" borderId="0" xfId="1" applyNumberFormat="1" applyFont="1" applyFill="1" applyBorder="1" applyAlignment="1" applyProtection="1">
      <alignment horizontal="center" vertical="center"/>
    </xf>
    <xf numFmtId="0" fontId="106" fillId="9" borderId="0" xfId="1" applyNumberFormat="1" applyFont="1" applyFill="1" applyBorder="1" applyAlignment="1" applyProtection="1">
      <alignment horizontal="center" vertical="center"/>
    </xf>
    <xf numFmtId="0" fontId="0" fillId="9" borderId="0" xfId="0" applyFill="1" applyAlignment="1">
      <alignment horizontal="center"/>
    </xf>
    <xf numFmtId="0" fontId="0" fillId="9" borderId="0" xfId="0" applyFill="1"/>
    <xf numFmtId="3" fontId="22" fillId="9" borderId="0" xfId="0" applyNumberFormat="1" applyFont="1" applyFill="1" applyAlignment="1">
      <alignment horizontal="center" wrapText="1"/>
    </xf>
    <xf numFmtId="3" fontId="36" fillId="9" borderId="0" xfId="0" applyNumberFormat="1" applyFont="1" applyFill="1" applyAlignment="1">
      <alignment horizontal="center"/>
    </xf>
    <xf numFmtId="3" fontId="109" fillId="2" borderId="1" xfId="0" applyNumberFormat="1" applyFont="1" applyFill="1" applyBorder="1" applyAlignment="1" applyProtection="1">
      <alignment horizontal="center"/>
      <protection locked="0"/>
    </xf>
    <xf numFmtId="1" fontId="110" fillId="9" borderId="0" xfId="0" applyNumberFormat="1" applyFont="1" applyFill="1" applyAlignment="1">
      <alignment horizontal="center"/>
    </xf>
    <xf numFmtId="3" fontId="17" fillId="9" borderId="0" xfId="0" applyNumberFormat="1" applyFont="1" applyFill="1"/>
    <xf numFmtId="3" fontId="64" fillId="9" borderId="0" xfId="0" applyNumberFormat="1" applyFont="1" applyFill="1" applyAlignment="1">
      <alignment horizontal="center" vertical="center"/>
    </xf>
    <xf numFmtId="3" fontId="97" fillId="9" borderId="0" xfId="0" applyNumberFormat="1" applyFont="1" applyFill="1" applyAlignment="1">
      <alignment horizontal="left"/>
    </xf>
    <xf numFmtId="3" fontId="38" fillId="9" borderId="0" xfId="0" applyNumberFormat="1" applyFont="1" applyFill="1"/>
    <xf numFmtId="3" fontId="109" fillId="9" borderId="3" xfId="0" applyNumberFormat="1" applyFont="1" applyFill="1" applyBorder="1" applyAlignment="1">
      <alignment horizontal="center"/>
    </xf>
    <xf numFmtId="3" fontId="109" fillId="9" borderId="0" xfId="0" applyNumberFormat="1" applyFont="1" applyFill="1" applyAlignment="1">
      <alignment horizontal="center" vertical="center"/>
    </xf>
    <xf numFmtId="3" fontId="110" fillId="9" borderId="0" xfId="0" applyNumberFormat="1" applyFont="1" applyFill="1" applyAlignment="1">
      <alignment horizontal="center"/>
    </xf>
    <xf numFmtId="3" fontId="97" fillId="9" borderId="0" xfId="0" applyNumberFormat="1" applyFont="1" applyFill="1" applyAlignment="1">
      <alignment horizontal="left" vertical="center"/>
    </xf>
    <xf numFmtId="3" fontId="110" fillId="9" borderId="0" xfId="0" applyNumberFormat="1" applyFont="1" applyFill="1" applyAlignment="1">
      <alignment horizontal="center" vertical="center"/>
    </xf>
    <xf numFmtId="3" fontId="37" fillId="9" borderId="0" xfId="0" applyNumberFormat="1" applyFont="1" applyFill="1" applyAlignment="1">
      <alignment horizontal="center"/>
    </xf>
    <xf numFmtId="3" fontId="17" fillId="9" borderId="0" xfId="0" applyNumberFormat="1" applyFont="1" applyFill="1" applyAlignment="1">
      <alignment horizontal="center"/>
    </xf>
    <xf numFmtId="3" fontId="36" fillId="9" borderId="0" xfId="0" applyNumberFormat="1" applyFont="1" applyFill="1"/>
    <xf numFmtId="3" fontId="109" fillId="9" borderId="0" xfId="0" applyNumberFormat="1" applyFont="1" applyFill="1" applyAlignment="1">
      <alignment horizontal="center"/>
    </xf>
    <xf numFmtId="3" fontId="111" fillId="9" borderId="0" xfId="0" applyNumberFormat="1" applyFont="1" applyFill="1" applyAlignment="1">
      <alignment horizontal="center"/>
    </xf>
    <xf numFmtId="3" fontId="97" fillId="9" borderId="0" xfId="0" applyNumberFormat="1" applyFont="1" applyFill="1" applyAlignment="1">
      <alignment horizontal="center" wrapText="1"/>
    </xf>
    <xf numFmtId="3" fontId="12" fillId="9" borderId="0" xfId="0" applyNumberFormat="1" applyFont="1" applyFill="1" applyAlignment="1">
      <alignment horizontal="center"/>
    </xf>
    <xf numFmtId="3" fontId="102" fillId="9" borderId="0" xfId="0" applyNumberFormat="1" applyFont="1" applyFill="1"/>
    <xf numFmtId="3" fontId="109" fillId="5" borderId="0" xfId="0" applyNumberFormat="1" applyFont="1" applyFill="1"/>
    <xf numFmtId="0" fontId="2" fillId="9" borderId="0" xfId="0" applyFont="1" applyFill="1" applyAlignment="1">
      <alignment horizontal="center" wrapText="1"/>
    </xf>
    <xf numFmtId="0" fontId="122" fillId="9" borderId="0" xfId="0" applyFont="1" applyFill="1" applyAlignment="1">
      <alignment horizontal="center"/>
    </xf>
    <xf numFmtId="0" fontId="106" fillId="9" borderId="0" xfId="0" applyFont="1" applyFill="1"/>
    <xf numFmtId="0" fontId="66" fillId="9" borderId="0" xfId="0" applyFont="1" applyFill="1" applyAlignment="1">
      <alignment horizontal="center"/>
    </xf>
    <xf numFmtId="3" fontId="109" fillId="9" borderId="0" xfId="1" applyNumberFormat="1" applyFont="1" applyFill="1" applyBorder="1" applyAlignment="1" applyProtection="1">
      <alignment horizontal="center"/>
    </xf>
    <xf numFmtId="3" fontId="88" fillId="9" borderId="0" xfId="0" applyNumberFormat="1" applyFont="1" applyFill="1"/>
    <xf numFmtId="3" fontId="87" fillId="9" borderId="0" xfId="0" applyNumberFormat="1" applyFont="1" applyFill="1" applyAlignment="1">
      <alignment horizontal="center"/>
    </xf>
    <xf numFmtId="3" fontId="20" fillId="2" borderId="1" xfId="0" applyNumberFormat="1" applyFont="1" applyFill="1" applyBorder="1" applyAlignment="1" applyProtection="1">
      <alignment horizontal="center"/>
      <protection locked="0"/>
    </xf>
    <xf numFmtId="3" fontId="31" fillId="2" borderId="0" xfId="0" applyNumberFormat="1" applyFont="1" applyFill="1" applyAlignment="1">
      <alignment horizontal="right"/>
    </xf>
    <xf numFmtId="1" fontId="109" fillId="9" borderId="0" xfId="0" applyNumberFormat="1" applyFont="1" applyFill="1"/>
    <xf numFmtId="3" fontId="106" fillId="9" borderId="0" xfId="0" applyNumberFormat="1" applyFont="1" applyFill="1" applyAlignment="1">
      <alignment vertical="center"/>
    </xf>
    <xf numFmtId="3" fontId="134" fillId="9" borderId="0" xfId="0" applyNumberFormat="1" applyFont="1" applyFill="1" applyAlignment="1">
      <alignment horizontal="center"/>
    </xf>
    <xf numFmtId="2" fontId="102" fillId="9" borderId="0" xfId="0" applyNumberFormat="1" applyFont="1" applyFill="1" applyAlignment="1">
      <alignment horizontal="left"/>
    </xf>
    <xf numFmtId="0" fontId="64" fillId="9" borderId="0" xfId="0" applyFont="1" applyFill="1"/>
    <xf numFmtId="0" fontId="28" fillId="2" borderId="0" xfId="0" applyFont="1" applyFill="1"/>
    <xf numFmtId="0" fontId="64" fillId="9" borderId="1" xfId="0" applyFont="1" applyFill="1" applyBorder="1"/>
    <xf numFmtId="3" fontId="17" fillId="9" borderId="44" xfId="0" applyNumberFormat="1" applyFont="1" applyFill="1" applyBorder="1"/>
    <xf numFmtId="3" fontId="17" fillId="9" borderId="45" xfId="0" applyNumberFormat="1" applyFont="1" applyFill="1" applyBorder="1"/>
    <xf numFmtId="3" fontId="109" fillId="9" borderId="45" xfId="0" applyNumberFormat="1" applyFont="1" applyFill="1" applyBorder="1"/>
    <xf numFmtId="3" fontId="17" fillId="9" borderId="46" xfId="0" applyNumberFormat="1" applyFont="1" applyFill="1" applyBorder="1"/>
    <xf numFmtId="3" fontId="17" fillId="9" borderId="47" xfId="0" applyNumberFormat="1" applyFont="1" applyFill="1" applyBorder="1"/>
    <xf numFmtId="3" fontId="17" fillId="9" borderId="48" xfId="0" applyNumberFormat="1" applyFont="1" applyFill="1" applyBorder="1"/>
    <xf numFmtId="3" fontId="17" fillId="9" borderId="49" xfId="0" applyNumberFormat="1" applyFont="1" applyFill="1" applyBorder="1"/>
    <xf numFmtId="3" fontId="17" fillId="9" borderId="50" xfId="0" applyNumberFormat="1" applyFont="1" applyFill="1" applyBorder="1"/>
    <xf numFmtId="3" fontId="109" fillId="9" borderId="50" xfId="0" applyNumberFormat="1" applyFont="1" applyFill="1" applyBorder="1"/>
    <xf numFmtId="3" fontId="17" fillId="9" borderId="51" xfId="0" applyNumberFormat="1" applyFont="1" applyFill="1" applyBorder="1"/>
    <xf numFmtId="0" fontId="0" fillId="9" borderId="44" xfId="0" applyFill="1" applyBorder="1"/>
    <xf numFmtId="0" fontId="0" fillId="9" borderId="45" xfId="0" applyFill="1" applyBorder="1"/>
    <xf numFmtId="0" fontId="0" fillId="9" borderId="46" xfId="0" applyFill="1" applyBorder="1"/>
    <xf numFmtId="0" fontId="0" fillId="9" borderId="47" xfId="0" applyFill="1" applyBorder="1"/>
    <xf numFmtId="0" fontId="0" fillId="9" borderId="48" xfId="0" applyFill="1" applyBorder="1"/>
    <xf numFmtId="0" fontId="0" fillId="9" borderId="49" xfId="0" applyFill="1" applyBorder="1"/>
    <xf numFmtId="0" fontId="0" fillId="9" borderId="50" xfId="0" applyFill="1" applyBorder="1"/>
    <xf numFmtId="0" fontId="0" fillId="9" borderId="51" xfId="0" applyFill="1" applyBorder="1"/>
    <xf numFmtId="3" fontId="109" fillId="9" borderId="44" xfId="0" applyNumberFormat="1" applyFont="1" applyFill="1" applyBorder="1"/>
    <xf numFmtId="3" fontId="109" fillId="9" borderId="46" xfId="0" applyNumberFormat="1" applyFont="1" applyFill="1" applyBorder="1"/>
    <xf numFmtId="3" fontId="109" fillId="9" borderId="47" xfId="0" applyNumberFormat="1" applyFont="1" applyFill="1" applyBorder="1"/>
    <xf numFmtId="3" fontId="109" fillId="9" borderId="48" xfId="0" applyNumberFormat="1" applyFont="1" applyFill="1" applyBorder="1"/>
    <xf numFmtId="0" fontId="106" fillId="9" borderId="0" xfId="0" applyFont="1" applyFill="1" applyAlignment="1">
      <alignment horizontal="center" wrapText="1"/>
    </xf>
    <xf numFmtId="3" fontId="109" fillId="9" borderId="49" xfId="0" applyNumberFormat="1" applyFont="1" applyFill="1" applyBorder="1"/>
    <xf numFmtId="3" fontId="109" fillId="9" borderId="51" xfId="0" applyNumberFormat="1" applyFont="1" applyFill="1" applyBorder="1"/>
    <xf numFmtId="0" fontId="109" fillId="9" borderId="45" xfId="0" applyFont="1" applyFill="1" applyBorder="1"/>
    <xf numFmtId="3" fontId="110" fillId="9" borderId="48" xfId="0" applyNumberFormat="1" applyFont="1" applyFill="1" applyBorder="1" applyAlignment="1">
      <alignment horizontal="center"/>
    </xf>
    <xf numFmtId="3" fontId="110" fillId="9" borderId="47" xfId="0" applyNumberFormat="1" applyFont="1" applyFill="1" applyBorder="1"/>
    <xf numFmtId="0" fontId="109" fillId="9" borderId="50" xfId="0" applyFont="1" applyFill="1" applyBorder="1"/>
    <xf numFmtId="3" fontId="109" fillId="8" borderId="47" xfId="0" applyNumberFormat="1" applyFont="1" applyFill="1" applyBorder="1"/>
    <xf numFmtId="3" fontId="110" fillId="9" borderId="45" xfId="0" applyNumberFormat="1" applyFont="1" applyFill="1" applyBorder="1" applyAlignment="1">
      <alignment horizontal="left" vertical="center"/>
    </xf>
    <xf numFmtId="3" fontId="110" fillId="9" borderId="45" xfId="0" applyNumberFormat="1" applyFont="1" applyFill="1" applyBorder="1" applyAlignment="1">
      <alignment horizontal="left" wrapText="1"/>
    </xf>
    <xf numFmtId="3" fontId="109" fillId="9" borderId="46" xfId="0" applyNumberFormat="1" applyFont="1" applyFill="1" applyBorder="1" applyAlignment="1">
      <alignment horizontal="left"/>
    </xf>
    <xf numFmtId="3" fontId="109" fillId="9" borderId="48" xfId="0" applyNumberFormat="1" applyFont="1" applyFill="1" applyBorder="1" applyAlignment="1">
      <alignment horizontal="left"/>
    </xf>
    <xf numFmtId="3" fontId="105" fillId="9" borderId="47" xfId="0" applyNumberFormat="1" applyFont="1" applyFill="1" applyBorder="1"/>
    <xf numFmtId="0" fontId="118" fillId="9" borderId="0" xfId="0" applyFont="1" applyFill="1" applyAlignment="1">
      <alignment horizontal="center"/>
    </xf>
    <xf numFmtId="3" fontId="13" fillId="9" borderId="47" xfId="0" applyNumberFormat="1" applyFont="1" applyFill="1" applyBorder="1"/>
    <xf numFmtId="3" fontId="13" fillId="9" borderId="49" xfId="0" applyNumberFormat="1" applyFont="1" applyFill="1" applyBorder="1"/>
    <xf numFmtId="3" fontId="13" fillId="9" borderId="50" xfId="0" applyNumberFormat="1" applyFont="1" applyFill="1" applyBorder="1"/>
    <xf numFmtId="3" fontId="105" fillId="9" borderId="50" xfId="0" applyNumberFormat="1" applyFont="1" applyFill="1" applyBorder="1"/>
    <xf numFmtId="3" fontId="19" fillId="9" borderId="47" xfId="0" applyNumberFormat="1" applyFont="1" applyFill="1" applyBorder="1"/>
    <xf numFmtId="3" fontId="36" fillId="9" borderId="48" xfId="0" applyNumberFormat="1" applyFont="1" applyFill="1" applyBorder="1" applyAlignment="1">
      <alignment horizontal="center"/>
    </xf>
    <xf numFmtId="3" fontId="16" fillId="9" borderId="47" xfId="0" applyNumberFormat="1" applyFont="1" applyFill="1" applyBorder="1"/>
    <xf numFmtId="3" fontId="38" fillId="9" borderId="47" xfId="0" applyNumberFormat="1" applyFont="1" applyFill="1" applyBorder="1"/>
    <xf numFmtId="3" fontId="21" fillId="9" borderId="45" xfId="0" applyNumberFormat="1" applyFont="1" applyFill="1" applyBorder="1" applyAlignment="1">
      <alignment horizontal="left" wrapText="1"/>
    </xf>
    <xf numFmtId="3" fontId="17" fillId="9" borderId="46" xfId="0" applyNumberFormat="1" applyFont="1" applyFill="1" applyBorder="1" applyAlignment="1">
      <alignment horizontal="left"/>
    </xf>
    <xf numFmtId="3" fontId="17" fillId="9" borderId="48" xfId="0" applyNumberFormat="1" applyFont="1" applyFill="1" applyBorder="1" applyAlignment="1">
      <alignment horizontal="left"/>
    </xf>
    <xf numFmtId="3" fontId="21" fillId="9" borderId="47" xfId="0" applyNumberFormat="1" applyFont="1" applyFill="1" applyBorder="1"/>
    <xf numFmtId="0" fontId="17" fillId="9" borderId="50" xfId="0" applyFont="1" applyFill="1" applyBorder="1"/>
    <xf numFmtId="0" fontId="17" fillId="9" borderId="45" xfId="0" applyFont="1" applyFill="1" applyBorder="1"/>
    <xf numFmtId="3" fontId="65" fillId="9" borderId="0" xfId="0" applyNumberFormat="1" applyFont="1" applyFill="1" applyAlignment="1">
      <alignment horizontal="left"/>
    </xf>
    <xf numFmtId="3" fontId="21" fillId="9" borderId="45" xfId="0" applyNumberFormat="1" applyFont="1" applyFill="1" applyBorder="1" applyAlignment="1">
      <alignment horizontal="left" vertical="center"/>
    </xf>
    <xf numFmtId="0" fontId="49" fillId="9" borderId="0" xfId="0" applyFont="1" applyFill="1" applyAlignment="1">
      <alignment horizontal="center"/>
    </xf>
    <xf numFmtId="0" fontId="2" fillId="9" borderId="0" xfId="0" applyFont="1" applyFill="1"/>
    <xf numFmtId="0" fontId="131" fillId="9" borderId="0" xfId="0" applyFont="1" applyFill="1"/>
    <xf numFmtId="3" fontId="105" fillId="9" borderId="0" xfId="2" applyNumberFormat="1" applyFont="1" applyFill="1" applyAlignment="1">
      <alignment horizontal="right" vertical="center"/>
    </xf>
    <xf numFmtId="0" fontId="64" fillId="9" borderId="0" xfId="0" applyFont="1" applyFill="1" applyAlignment="1">
      <alignment wrapText="1"/>
    </xf>
    <xf numFmtId="0" fontId="0" fillId="2" borderId="0" xfId="0" applyFill="1" applyAlignment="1">
      <alignment wrapText="1"/>
    </xf>
    <xf numFmtId="170" fontId="0" fillId="2" borderId="41" xfId="13" applyNumberFormat="1" applyFont="1" applyFill="1" applyBorder="1" applyAlignment="1">
      <alignment horizontal="center"/>
    </xf>
    <xf numFmtId="0" fontId="0" fillId="13" borderId="42" xfId="0" applyFill="1" applyBorder="1" applyAlignment="1">
      <alignment horizontal="center"/>
    </xf>
    <xf numFmtId="0" fontId="0" fillId="13" borderId="43" xfId="0" applyFill="1" applyBorder="1" applyAlignment="1">
      <alignment horizontal="center"/>
    </xf>
    <xf numFmtId="2" fontId="0" fillId="2" borderId="41" xfId="0" applyNumberFormat="1" applyFill="1" applyBorder="1" applyAlignment="1">
      <alignment horizontal="center"/>
    </xf>
    <xf numFmtId="2" fontId="0" fillId="2" borderId="42" xfId="0" applyNumberFormat="1" applyFill="1" applyBorder="1" applyAlignment="1">
      <alignment horizontal="center"/>
    </xf>
    <xf numFmtId="2" fontId="0" fillId="2" borderId="43" xfId="0" applyNumberFormat="1" applyFill="1" applyBorder="1" applyAlignment="1">
      <alignment horizontal="center"/>
    </xf>
    <xf numFmtId="0" fontId="21" fillId="9" borderId="40" xfId="0" applyFont="1" applyFill="1" applyBorder="1" applyAlignment="1">
      <alignment horizontal="center"/>
    </xf>
    <xf numFmtId="0" fontId="21" fillId="9" borderId="0" xfId="0" applyFont="1" applyFill="1" applyAlignment="1">
      <alignment horizontal="center"/>
    </xf>
    <xf numFmtId="0" fontId="21" fillId="9" borderId="0" xfId="0" applyFont="1" applyFill="1" applyAlignment="1">
      <alignment horizontal="center" wrapText="1"/>
    </xf>
    <xf numFmtId="0" fontId="110" fillId="9" borderId="0" xfId="0" applyFont="1" applyFill="1" applyAlignment="1">
      <alignment horizontal="center"/>
    </xf>
    <xf numFmtId="0" fontId="110" fillId="9" borderId="40" xfId="0" applyFont="1" applyFill="1" applyBorder="1" applyAlignment="1">
      <alignment horizontal="center" wrapText="1"/>
    </xf>
    <xf numFmtId="3" fontId="22" fillId="9" borderId="0" xfId="0" applyNumberFormat="1" applyFont="1" applyFill="1" applyAlignment="1">
      <alignment horizontal="center" wrapText="1"/>
    </xf>
    <xf numFmtId="0" fontId="0" fillId="9" borderId="0" xfId="0" applyFill="1"/>
    <xf numFmtId="3" fontId="109" fillId="9" borderId="35" xfId="0" applyNumberFormat="1" applyFont="1" applyFill="1" applyBorder="1"/>
    <xf numFmtId="0" fontId="100" fillId="0" borderId="35" xfId="0" applyFont="1" applyBorder="1"/>
    <xf numFmtId="3" fontId="109" fillId="2" borderId="2" xfId="0" applyNumberFormat="1" applyFont="1" applyFill="1" applyBorder="1" applyAlignment="1" applyProtection="1">
      <alignment horizontal="center"/>
      <protection locked="0"/>
    </xf>
    <xf numFmtId="3" fontId="109" fillId="2" borderId="3" xfId="0" applyNumberFormat="1" applyFont="1" applyFill="1" applyBorder="1" applyAlignment="1" applyProtection="1">
      <alignment horizontal="center"/>
      <protection locked="0"/>
    </xf>
    <xf numFmtId="3" fontId="109" fillId="2" borderId="4" xfId="0" applyNumberFormat="1" applyFont="1" applyFill="1" applyBorder="1" applyAlignment="1" applyProtection="1">
      <alignment horizontal="center"/>
      <protection locked="0"/>
    </xf>
    <xf numFmtId="3" fontId="109" fillId="9" borderId="0" xfId="1" applyNumberFormat="1" applyFont="1" applyFill="1" applyBorder="1" applyAlignment="1" applyProtection="1">
      <alignment horizontal="center"/>
    </xf>
    <xf numFmtId="0" fontId="100" fillId="0" borderId="0" xfId="0" applyFont="1" applyAlignment="1">
      <alignment horizontal="center"/>
    </xf>
    <xf numFmtId="3" fontId="36" fillId="9" borderId="17" xfId="0" applyNumberFormat="1" applyFont="1" applyFill="1" applyBorder="1" applyAlignment="1">
      <alignment horizontal="center"/>
    </xf>
    <xf numFmtId="3" fontId="36" fillId="9" borderId="48" xfId="0" applyNumberFormat="1" applyFont="1" applyFill="1" applyBorder="1" applyAlignment="1">
      <alignment horizontal="center"/>
    </xf>
    <xf numFmtId="3" fontId="36" fillId="9" borderId="0" xfId="0" applyNumberFormat="1" applyFont="1" applyFill="1" applyAlignment="1">
      <alignment horizontal="center"/>
    </xf>
    <xf numFmtId="3" fontId="36" fillId="9" borderId="5" xfId="0" applyNumberFormat="1" applyFont="1" applyFill="1" applyBorder="1" applyAlignment="1">
      <alignment horizontal="center"/>
    </xf>
    <xf numFmtId="3" fontId="36" fillId="9" borderId="50" xfId="0" applyNumberFormat="1" applyFont="1" applyFill="1" applyBorder="1" applyAlignment="1">
      <alignment horizontal="center"/>
    </xf>
    <xf numFmtId="3" fontId="36" fillId="9" borderId="51" xfId="0" applyNumberFormat="1" applyFont="1" applyFill="1" applyBorder="1" applyAlignment="1">
      <alignment horizontal="center"/>
    </xf>
    <xf numFmtId="3" fontId="109" fillId="2" borderId="1" xfId="0" applyNumberFormat="1" applyFont="1" applyFill="1" applyBorder="1" applyAlignment="1" applyProtection="1">
      <alignment horizontal="center"/>
      <protection locked="0"/>
    </xf>
    <xf numFmtId="3" fontId="109" fillId="9" borderId="15" xfId="0" applyNumberFormat="1" applyFont="1" applyFill="1" applyBorder="1"/>
    <xf numFmtId="0" fontId="100" fillId="0" borderId="15" xfId="0" applyFont="1" applyBorder="1"/>
    <xf numFmtId="1" fontId="110" fillId="9" borderId="0" xfId="0" applyNumberFormat="1" applyFont="1" applyFill="1" applyAlignment="1">
      <alignment horizontal="center"/>
    </xf>
    <xf numFmtId="3" fontId="36" fillId="9" borderId="23" xfId="0" applyNumberFormat="1" applyFont="1" applyFill="1" applyBorder="1" applyAlignment="1">
      <alignment horizontal="center"/>
    </xf>
    <xf numFmtId="3" fontId="74" fillId="9" borderId="5" xfId="0" applyNumberFormat="1" applyFont="1" applyFill="1" applyBorder="1" applyAlignment="1">
      <alignment horizontal="center"/>
    </xf>
    <xf numFmtId="3" fontId="74" fillId="9" borderId="48" xfId="0" applyNumberFormat="1" applyFont="1" applyFill="1" applyBorder="1" applyAlignment="1">
      <alignment horizontal="center"/>
    </xf>
    <xf numFmtId="3" fontId="78" fillId="9" borderId="5" xfId="0" applyNumberFormat="1" applyFont="1" applyFill="1" applyBorder="1" applyAlignment="1">
      <alignment horizontal="left"/>
    </xf>
    <xf numFmtId="3" fontId="78" fillId="9" borderId="48" xfId="0" applyNumberFormat="1" applyFont="1" applyFill="1" applyBorder="1" applyAlignment="1">
      <alignment horizontal="left"/>
    </xf>
    <xf numFmtId="3" fontId="110" fillId="2" borderId="13" xfId="0" applyNumberFormat="1" applyFont="1" applyFill="1" applyBorder="1" applyAlignment="1" applyProtection="1">
      <alignment horizontal="center"/>
      <protection locked="0"/>
    </xf>
    <xf numFmtId="3" fontId="110" fillId="2" borderId="15" xfId="0" applyNumberFormat="1" applyFont="1" applyFill="1" applyBorder="1" applyAlignment="1" applyProtection="1">
      <alignment horizontal="center"/>
      <protection locked="0"/>
    </xf>
    <xf numFmtId="3" fontId="110" fillId="2" borderId="14" xfId="0" applyNumberFormat="1" applyFont="1" applyFill="1" applyBorder="1" applyAlignment="1" applyProtection="1">
      <alignment horizontal="center"/>
      <protection locked="0"/>
    </xf>
    <xf numFmtId="3" fontId="109" fillId="9" borderId="50" xfId="0" applyNumberFormat="1" applyFont="1" applyFill="1" applyBorder="1"/>
    <xf numFmtId="0" fontId="100" fillId="0" borderId="50" xfId="0" applyFont="1" applyBorder="1"/>
    <xf numFmtId="3" fontId="110" fillId="2" borderId="32" xfId="0" applyNumberFormat="1" applyFont="1" applyFill="1" applyBorder="1" applyAlignment="1" applyProtection="1">
      <alignment horizontal="center"/>
      <protection locked="0"/>
    </xf>
    <xf numFmtId="3" fontId="110" fillId="2" borderId="33" xfId="0" applyNumberFormat="1" applyFont="1" applyFill="1" applyBorder="1" applyAlignment="1" applyProtection="1">
      <alignment horizontal="center"/>
      <protection locked="0"/>
    </xf>
    <xf numFmtId="3" fontId="110" fillId="2" borderId="34" xfId="0" applyNumberFormat="1" applyFont="1" applyFill="1" applyBorder="1" applyAlignment="1" applyProtection="1">
      <alignment horizontal="center"/>
      <protection locked="0"/>
    </xf>
    <xf numFmtId="0" fontId="122" fillId="9" borderId="0" xfId="0" applyFont="1" applyFill="1" applyAlignment="1">
      <alignment horizontal="center"/>
    </xf>
    <xf numFmtId="0" fontId="100" fillId="9" borderId="0" xfId="0" applyFont="1" applyFill="1" applyAlignment="1">
      <alignment horizontal="center"/>
    </xf>
    <xf numFmtId="3" fontId="109" fillId="9" borderId="15" xfId="0" applyNumberFormat="1" applyFont="1" applyFill="1" applyBorder="1" applyAlignment="1">
      <alignment horizontal="center"/>
    </xf>
    <xf numFmtId="0" fontId="100" fillId="0" borderId="15" xfId="0" applyFont="1" applyBorder="1" applyAlignment="1">
      <alignment horizontal="center"/>
    </xf>
    <xf numFmtId="3" fontId="109" fillId="9" borderId="24" xfId="0" applyNumberFormat="1" applyFont="1" applyFill="1" applyBorder="1"/>
    <xf numFmtId="0" fontId="100" fillId="0" borderId="24" xfId="0" applyFont="1" applyBorder="1"/>
    <xf numFmtId="3" fontId="109" fillId="9" borderId="0" xfId="1" applyNumberFormat="1" applyFont="1" applyFill="1" applyBorder="1" applyAlignment="1" applyProtection="1">
      <alignment horizontal="center" vertical="center" wrapText="1"/>
    </xf>
    <xf numFmtId="3" fontId="109" fillId="9" borderId="52" xfId="0" applyNumberFormat="1" applyFont="1" applyFill="1" applyBorder="1"/>
    <xf numFmtId="0" fontId="100" fillId="9" borderId="52" xfId="0" applyFont="1" applyFill="1" applyBorder="1"/>
    <xf numFmtId="3" fontId="78" fillId="9" borderId="0" xfId="0" applyNumberFormat="1" applyFont="1" applyFill="1"/>
    <xf numFmtId="0" fontId="5" fillId="0" borderId="9" xfId="0" applyFont="1" applyBorder="1"/>
    <xf numFmtId="0" fontId="0" fillId="9" borderId="9" xfId="0" applyFill="1" applyBorder="1" applyAlignment="1">
      <alignment horizontal="center"/>
    </xf>
    <xf numFmtId="3" fontId="53" fillId="9" borderId="0" xfId="0" applyNumberFormat="1" applyFont="1" applyFill="1" applyAlignment="1">
      <alignment horizontal="center"/>
    </xf>
    <xf numFmtId="0" fontId="69" fillId="9" borderId="9" xfId="0" applyFont="1" applyFill="1" applyBorder="1" applyAlignment="1">
      <alignment horizontal="center"/>
    </xf>
    <xf numFmtId="3" fontId="109" fillId="9" borderId="26" xfId="0" applyNumberFormat="1" applyFont="1" applyFill="1" applyBorder="1" applyAlignment="1">
      <alignment horizontal="center"/>
    </xf>
    <xf numFmtId="3" fontId="100" fillId="9" borderId="26" xfId="0" applyNumberFormat="1" applyFont="1" applyFill="1" applyBorder="1" applyAlignment="1">
      <alignment horizontal="center"/>
    </xf>
    <xf numFmtId="0" fontId="100" fillId="0" borderId="26" xfId="0" applyFont="1" applyBorder="1" applyAlignment="1">
      <alignment horizontal="center"/>
    </xf>
    <xf numFmtId="0" fontId="0" fillId="0" borderId="9" xfId="0" applyBorder="1" applyAlignment="1">
      <alignment horizontal="center"/>
    </xf>
    <xf numFmtId="3" fontId="17" fillId="9" borderId="0" xfId="0" applyNumberFormat="1" applyFont="1" applyFill="1"/>
    <xf numFmtId="0" fontId="0" fillId="0" borderId="0" xfId="0"/>
    <xf numFmtId="3" fontId="109" fillId="9" borderId="7" xfId="0" applyNumberFormat="1" applyFont="1" applyFill="1" applyBorder="1" applyAlignment="1">
      <alignment horizontal="center"/>
    </xf>
    <xf numFmtId="0" fontId="100" fillId="0" borderId="7" xfId="0" applyFont="1" applyBorder="1" applyAlignment="1">
      <alignment horizontal="center"/>
    </xf>
    <xf numFmtId="3" fontId="109" fillId="9" borderId="24" xfId="0" applyNumberFormat="1" applyFont="1" applyFill="1" applyBorder="1" applyAlignment="1">
      <alignment horizontal="center"/>
    </xf>
    <xf numFmtId="0" fontId="100" fillId="0" borderId="24" xfId="0" applyFont="1" applyBorder="1" applyAlignment="1">
      <alignment horizontal="center"/>
    </xf>
    <xf numFmtId="3" fontId="64" fillId="9" borderId="26" xfId="0" applyNumberFormat="1" applyFont="1" applyFill="1" applyBorder="1" applyAlignment="1">
      <alignment horizontal="center"/>
    </xf>
    <xf numFmtId="0" fontId="120" fillId="0" borderId="26" xfId="0" applyFont="1" applyBorder="1" applyAlignment="1">
      <alignment horizontal="center"/>
    </xf>
    <xf numFmtId="3" fontId="37" fillId="9" borderId="16" xfId="0" applyNumberFormat="1" applyFont="1" applyFill="1" applyBorder="1" applyAlignment="1">
      <alignment horizontal="center"/>
    </xf>
    <xf numFmtId="3" fontId="36" fillId="9" borderId="9" xfId="0" applyNumberFormat="1" applyFont="1" applyFill="1" applyBorder="1" applyAlignment="1">
      <alignment horizontal="center"/>
    </xf>
    <xf numFmtId="3" fontId="110" fillId="2" borderId="19" xfId="0" applyNumberFormat="1" applyFont="1" applyFill="1" applyBorder="1" applyAlignment="1" applyProtection="1">
      <alignment horizontal="center"/>
      <protection locked="0"/>
    </xf>
    <xf numFmtId="3" fontId="110" fillId="2" borderId="20" xfId="0" applyNumberFormat="1" applyFont="1" applyFill="1" applyBorder="1" applyAlignment="1" applyProtection="1">
      <alignment horizontal="center"/>
      <protection locked="0"/>
    </xf>
    <xf numFmtId="3" fontId="110" fillId="2" borderId="21" xfId="0" applyNumberFormat="1" applyFont="1" applyFill="1" applyBorder="1" applyAlignment="1" applyProtection="1">
      <alignment horizontal="center"/>
      <protection locked="0"/>
    </xf>
    <xf numFmtId="0" fontId="100" fillId="2" borderId="4" xfId="0" applyFont="1" applyFill="1" applyBorder="1" applyAlignment="1" applyProtection="1">
      <alignment horizontal="center"/>
      <protection locked="0"/>
    </xf>
    <xf numFmtId="3" fontId="17" fillId="2" borderId="2" xfId="0" applyNumberFormat="1" applyFont="1" applyFill="1" applyBorder="1" applyAlignment="1" applyProtection="1">
      <alignment horizontal="center"/>
      <protection locked="0"/>
    </xf>
    <xf numFmtId="0" fontId="0" fillId="2" borderId="4" xfId="0" applyFill="1" applyBorder="1" applyAlignment="1" applyProtection="1">
      <alignment horizontal="center"/>
      <protection locked="0"/>
    </xf>
    <xf numFmtId="0" fontId="100" fillId="9" borderId="50" xfId="0" applyFont="1" applyFill="1" applyBorder="1"/>
    <xf numFmtId="3" fontId="36" fillId="8" borderId="0" xfId="0" applyNumberFormat="1" applyFont="1" applyFill="1" applyAlignment="1">
      <alignment horizontal="center"/>
    </xf>
    <xf numFmtId="3" fontId="37" fillId="8" borderId="0" xfId="0" applyNumberFormat="1" applyFont="1" applyFill="1" applyAlignment="1">
      <alignment horizontal="center"/>
    </xf>
    <xf numFmtId="1" fontId="110" fillId="9" borderId="27" xfId="0" applyNumberFormat="1" applyFont="1" applyFill="1" applyBorder="1" applyAlignment="1">
      <alignment horizontal="center"/>
    </xf>
    <xf numFmtId="3" fontId="109" fillId="9" borderId="25" xfId="0" applyNumberFormat="1" applyFont="1" applyFill="1" applyBorder="1"/>
    <xf numFmtId="3" fontId="100" fillId="9" borderId="25" xfId="0" applyNumberFormat="1" applyFont="1" applyFill="1" applyBorder="1"/>
    <xf numFmtId="3" fontId="97" fillId="9" borderId="0" xfId="0" applyNumberFormat="1" applyFont="1" applyFill="1" applyAlignment="1">
      <alignment horizontal="left" indent="2"/>
    </xf>
    <xf numFmtId="3" fontId="97" fillId="9" borderId="9" xfId="0" applyNumberFormat="1" applyFont="1" applyFill="1" applyBorder="1" applyAlignment="1">
      <alignment horizontal="left" indent="2"/>
    </xf>
    <xf numFmtId="3" fontId="97" fillId="9" borderId="0" xfId="0" applyNumberFormat="1" applyFont="1" applyFill="1" applyAlignment="1">
      <alignment horizontal="left"/>
    </xf>
    <xf numFmtId="3" fontId="97" fillId="9" borderId="0" xfId="0" applyNumberFormat="1" applyFont="1" applyFill="1"/>
    <xf numFmtId="3" fontId="97" fillId="9" borderId="9" xfId="0" applyNumberFormat="1" applyFont="1" applyFill="1" applyBorder="1"/>
    <xf numFmtId="3" fontId="16" fillId="2" borderId="2" xfId="0" applyNumberFormat="1" applyFont="1" applyFill="1" applyBorder="1" applyAlignment="1" applyProtection="1">
      <alignment horizontal="center"/>
      <protection locked="0"/>
    </xf>
    <xf numFmtId="3" fontId="16" fillId="2" borderId="4" xfId="0" applyNumberFormat="1" applyFont="1" applyFill="1" applyBorder="1" applyProtection="1">
      <protection locked="0"/>
    </xf>
    <xf numFmtId="0" fontId="0" fillId="9" borderId="48" xfId="0" applyFill="1" applyBorder="1"/>
    <xf numFmtId="3" fontId="38" fillId="9" borderId="0" xfId="0" applyNumberFormat="1" applyFont="1" applyFill="1"/>
    <xf numFmtId="3" fontId="38" fillId="9" borderId="9" xfId="0" applyNumberFormat="1" applyFont="1" applyFill="1" applyBorder="1"/>
    <xf numFmtId="3" fontId="97" fillId="9" borderId="11" xfId="0" applyNumberFormat="1" applyFont="1" applyFill="1" applyBorder="1" applyAlignment="1">
      <alignment horizontal="center"/>
    </xf>
    <xf numFmtId="3" fontId="108" fillId="9" borderId="11" xfId="0" applyNumberFormat="1" applyFont="1" applyFill="1" applyBorder="1" applyAlignment="1">
      <alignment horizontal="center"/>
    </xf>
    <xf numFmtId="0" fontId="100" fillId="9" borderId="11" xfId="0" applyFont="1" applyFill="1" applyBorder="1"/>
    <xf numFmtId="3" fontId="106" fillId="2" borderId="2" xfId="0" applyNumberFormat="1" applyFont="1" applyFill="1" applyBorder="1" applyAlignment="1" applyProtection="1">
      <alignment horizontal="center"/>
      <protection locked="0"/>
    </xf>
    <xf numFmtId="3" fontId="106" fillId="2" borderId="3" xfId="0" applyNumberFormat="1" applyFont="1" applyFill="1" applyBorder="1" applyAlignment="1" applyProtection="1">
      <alignment horizontal="center"/>
      <protection locked="0"/>
    </xf>
    <xf numFmtId="3" fontId="17" fillId="9" borderId="52" xfId="0" applyNumberFormat="1" applyFont="1" applyFill="1" applyBorder="1"/>
    <xf numFmtId="3" fontId="97" fillId="2" borderId="2" xfId="0" applyNumberFormat="1" applyFont="1" applyFill="1" applyBorder="1" applyAlignment="1" applyProtection="1">
      <alignment horizontal="center"/>
      <protection locked="0"/>
    </xf>
    <xf numFmtId="3" fontId="97" fillId="2" borderId="4" xfId="0" applyNumberFormat="1" applyFont="1" applyFill="1" applyBorder="1" applyAlignment="1" applyProtection="1">
      <alignment horizontal="center"/>
      <protection locked="0"/>
    </xf>
    <xf numFmtId="3" fontId="109" fillId="2" borderId="13" xfId="0" applyNumberFormat="1" applyFont="1" applyFill="1" applyBorder="1" applyAlignment="1" applyProtection="1">
      <alignment horizontal="center"/>
      <protection locked="0"/>
    </xf>
    <xf numFmtId="0" fontId="100" fillId="2" borderId="14" xfId="0" applyFont="1" applyFill="1" applyBorder="1" applyAlignment="1" applyProtection="1">
      <alignment horizontal="center"/>
      <protection locked="0"/>
    </xf>
    <xf numFmtId="3" fontId="39" fillId="9" borderId="0" xfId="0" applyNumberFormat="1" applyFont="1" applyFill="1" applyAlignment="1">
      <alignment horizontal="left" vertical="center" wrapText="1"/>
    </xf>
    <xf numFmtId="0" fontId="52" fillId="9" borderId="0" xfId="0" applyFont="1" applyFill="1" applyAlignment="1">
      <alignment horizontal="left" wrapText="1"/>
    </xf>
    <xf numFmtId="0" fontId="52" fillId="9" borderId="0" xfId="0" applyFont="1" applyFill="1"/>
    <xf numFmtId="3" fontId="97" fillId="9" borderId="3" xfId="0" applyNumberFormat="1" applyFont="1" applyFill="1" applyBorder="1"/>
    <xf numFmtId="3" fontId="19" fillId="9" borderId="3" xfId="0" applyNumberFormat="1" applyFont="1" applyFill="1" applyBorder="1"/>
    <xf numFmtId="0" fontId="0" fillId="9" borderId="50" xfId="0" applyFill="1" applyBorder="1"/>
    <xf numFmtId="0" fontId="0" fillId="9" borderId="51" xfId="0" applyFill="1" applyBorder="1"/>
    <xf numFmtId="0" fontId="70" fillId="9" borderId="9" xfId="0" applyFont="1" applyFill="1" applyBorder="1"/>
    <xf numFmtId="3" fontId="19" fillId="2" borderId="2" xfId="0" applyNumberFormat="1" applyFont="1" applyFill="1" applyBorder="1" applyAlignment="1" applyProtection="1">
      <alignment horizontal="center"/>
      <protection locked="0"/>
    </xf>
    <xf numFmtId="3" fontId="19" fillId="2" borderId="4" xfId="0" applyNumberFormat="1" applyFont="1" applyFill="1" applyBorder="1" applyProtection="1">
      <protection locked="0"/>
    </xf>
    <xf numFmtId="3" fontId="36" fillId="9" borderId="0" xfId="0" applyNumberFormat="1" applyFont="1" applyFill="1"/>
    <xf numFmtId="0" fontId="70" fillId="9" borderId="0" xfId="0" applyFont="1" applyFill="1"/>
    <xf numFmtId="3" fontId="109" fillId="9" borderId="0" xfId="0" applyNumberFormat="1" applyFont="1" applyFill="1" applyAlignment="1">
      <alignment horizontal="center" vertical="center"/>
    </xf>
    <xf numFmtId="0" fontId="100" fillId="9" borderId="0" xfId="0" applyFont="1" applyFill="1" applyAlignment="1">
      <alignment horizontal="center" vertical="center"/>
    </xf>
    <xf numFmtId="3" fontId="19" fillId="9" borderId="7" xfId="0" applyNumberFormat="1" applyFont="1" applyFill="1" applyBorder="1"/>
    <xf numFmtId="0" fontId="0" fillId="9" borderId="3" xfId="0" applyFill="1" applyBorder="1"/>
    <xf numFmtId="3" fontId="97" fillId="9" borderId="7" xfId="0" applyNumberFormat="1" applyFont="1" applyFill="1" applyBorder="1"/>
    <xf numFmtId="3" fontId="97" fillId="2" borderId="4" xfId="0" applyNumberFormat="1" applyFont="1" applyFill="1" applyBorder="1" applyProtection="1">
      <protection locked="0"/>
    </xf>
    <xf numFmtId="3" fontId="102" fillId="2" borderId="2" xfId="0" applyNumberFormat="1" applyFont="1" applyFill="1" applyBorder="1" applyAlignment="1" applyProtection="1">
      <alignment horizontal="center"/>
      <protection locked="0"/>
    </xf>
    <xf numFmtId="3" fontId="102" fillId="2" borderId="4" xfId="0" applyNumberFormat="1" applyFont="1" applyFill="1" applyBorder="1" applyProtection="1">
      <protection locked="0"/>
    </xf>
    <xf numFmtId="3" fontId="97" fillId="9" borderId="11" xfId="0" applyNumberFormat="1" applyFont="1" applyFill="1" applyBorder="1"/>
    <xf numFmtId="3" fontId="22" fillId="2" borderId="2" xfId="0" applyNumberFormat="1" applyFont="1" applyFill="1" applyBorder="1" applyAlignment="1" applyProtection="1">
      <alignment horizontal="center"/>
      <protection locked="0"/>
    </xf>
    <xf numFmtId="3" fontId="22" fillId="2" borderId="3" xfId="0" applyNumberFormat="1" applyFont="1" applyFill="1" applyBorder="1" applyAlignment="1" applyProtection="1">
      <alignment horizontal="center"/>
      <protection locked="0"/>
    </xf>
    <xf numFmtId="3" fontId="22" fillId="2" borderId="4" xfId="0" applyNumberFormat="1" applyFont="1" applyFill="1" applyBorder="1" applyAlignment="1" applyProtection="1">
      <alignment horizontal="center"/>
      <protection locked="0"/>
    </xf>
    <xf numFmtId="3" fontId="97" fillId="2" borderId="2" xfId="0" applyNumberFormat="1" applyFont="1" applyFill="1" applyBorder="1" applyAlignment="1" applyProtection="1">
      <alignment horizontal="center" wrapText="1"/>
      <protection locked="0"/>
    </xf>
    <xf numFmtId="3" fontId="97" fillId="2" borderId="3" xfId="0" applyNumberFormat="1" applyFont="1" applyFill="1" applyBorder="1" applyAlignment="1" applyProtection="1">
      <alignment horizontal="center" wrapText="1"/>
      <protection locked="0"/>
    </xf>
    <xf numFmtId="3" fontId="97" fillId="2" borderId="4" xfId="0" applyNumberFormat="1" applyFont="1" applyFill="1" applyBorder="1" applyAlignment="1" applyProtection="1">
      <alignment horizontal="center" wrapText="1"/>
      <protection locked="0"/>
    </xf>
    <xf numFmtId="3" fontId="22" fillId="2" borderId="3" xfId="0" applyNumberFormat="1" applyFont="1" applyFill="1" applyBorder="1" applyProtection="1">
      <protection locked="0"/>
    </xf>
    <xf numFmtId="3" fontId="22" fillId="2" borderId="4" xfId="0" applyNumberFormat="1" applyFont="1" applyFill="1" applyBorder="1" applyProtection="1">
      <protection locked="0"/>
    </xf>
    <xf numFmtId="166" fontId="97" fillId="2" borderId="2" xfId="0" applyNumberFormat="1" applyFont="1" applyFill="1" applyBorder="1" applyAlignment="1" applyProtection="1">
      <alignment horizontal="center" wrapText="1"/>
      <protection locked="0"/>
    </xf>
    <xf numFmtId="166" fontId="97" fillId="2" borderId="3" xfId="0" applyNumberFormat="1" applyFont="1" applyFill="1" applyBorder="1" applyAlignment="1" applyProtection="1">
      <alignment horizontal="center" wrapText="1"/>
      <protection locked="0"/>
    </xf>
    <xf numFmtId="166" fontId="97" fillId="2" borderId="4" xfId="0" applyNumberFormat="1" applyFont="1" applyFill="1" applyBorder="1" applyAlignment="1" applyProtection="1">
      <alignment horizontal="center" wrapText="1"/>
      <protection locked="0"/>
    </xf>
    <xf numFmtId="3" fontId="114" fillId="2" borderId="2" xfId="3" applyNumberFormat="1" applyFont="1" applyFill="1" applyBorder="1" applyAlignment="1" applyProtection="1">
      <alignment horizontal="center" wrapText="1"/>
      <protection locked="0"/>
    </xf>
    <xf numFmtId="3" fontId="64" fillId="9" borderId="0" xfId="0" applyNumberFormat="1" applyFont="1" applyFill="1" applyAlignment="1">
      <alignment horizontal="center" vertical="center"/>
    </xf>
    <xf numFmtId="3" fontId="97" fillId="9" borderId="11" xfId="0" applyNumberFormat="1" applyFont="1" applyFill="1" applyBorder="1" applyAlignment="1">
      <alignment horizontal="center" vertical="center"/>
    </xf>
    <xf numFmtId="165" fontId="97" fillId="2" borderId="2" xfId="0" applyNumberFormat="1" applyFont="1" applyFill="1" applyBorder="1" applyAlignment="1" applyProtection="1">
      <alignment horizontal="center"/>
      <protection locked="0"/>
    </xf>
    <xf numFmtId="165" fontId="97" fillId="2" borderId="3" xfId="0" applyNumberFormat="1" applyFont="1" applyFill="1" applyBorder="1" applyAlignment="1" applyProtection="1">
      <alignment horizontal="center"/>
      <protection locked="0"/>
    </xf>
    <xf numFmtId="3" fontId="22" fillId="9" borderId="3" xfId="0" applyNumberFormat="1" applyFont="1" applyFill="1" applyBorder="1" applyAlignment="1">
      <alignment horizontal="center" wrapText="1"/>
    </xf>
    <xf numFmtId="3" fontId="22" fillId="9" borderId="7" xfId="0" applyNumberFormat="1" applyFont="1" applyFill="1" applyBorder="1" applyAlignment="1">
      <alignment horizontal="center" wrapText="1"/>
    </xf>
    <xf numFmtId="0" fontId="0" fillId="9" borderId="7" xfId="0" applyFill="1" applyBorder="1"/>
    <xf numFmtId="3" fontId="97" fillId="9" borderId="3" xfId="0" applyNumberFormat="1" applyFont="1" applyFill="1" applyBorder="1" applyAlignment="1">
      <alignment vertical="center"/>
    </xf>
    <xf numFmtId="0" fontId="100" fillId="9" borderId="3" xfId="0" applyFont="1" applyFill="1" applyBorder="1"/>
    <xf numFmtId="3" fontId="17" fillId="9" borderId="50" xfId="0" applyNumberFormat="1" applyFont="1" applyFill="1" applyBorder="1"/>
    <xf numFmtId="0" fontId="100" fillId="9" borderId="9" xfId="0" applyFont="1" applyFill="1" applyBorder="1"/>
    <xf numFmtId="3" fontId="13" fillId="10" borderId="3" xfId="0" applyNumberFormat="1" applyFont="1" applyFill="1" applyBorder="1" applyAlignment="1">
      <alignment horizontal="center"/>
    </xf>
    <xf numFmtId="3" fontId="13" fillId="10" borderId="4" xfId="0" applyNumberFormat="1" applyFont="1" applyFill="1" applyBorder="1" applyAlignment="1">
      <alignment horizontal="center"/>
    </xf>
    <xf numFmtId="3" fontId="19" fillId="9" borderId="11" xfId="0" applyNumberFormat="1" applyFont="1" applyFill="1" applyBorder="1"/>
    <xf numFmtId="0" fontId="0" fillId="9" borderId="11" xfId="0" applyFill="1" applyBorder="1"/>
    <xf numFmtId="3" fontId="16" fillId="9" borderId="0" xfId="0" applyNumberFormat="1" applyFont="1" applyFill="1"/>
    <xf numFmtId="0" fontId="108" fillId="9" borderId="3" xfId="0" applyFont="1" applyFill="1" applyBorder="1"/>
    <xf numFmtId="3" fontId="19" fillId="9" borderId="0" xfId="0" applyNumberFormat="1" applyFont="1" applyFill="1"/>
    <xf numFmtId="0" fontId="70" fillId="9" borderId="9" xfId="0" applyFont="1" applyFill="1" applyBorder="1" applyAlignment="1">
      <alignment horizontal="center"/>
    </xf>
    <xf numFmtId="3" fontId="17" fillId="9" borderId="45" xfId="0" applyNumberFormat="1" applyFont="1" applyFill="1" applyBorder="1"/>
    <xf numFmtId="0" fontId="0" fillId="9" borderId="45" xfId="0" applyFill="1" applyBorder="1"/>
    <xf numFmtId="3" fontId="106" fillId="2" borderId="3" xfId="0" applyNumberFormat="1" applyFont="1" applyFill="1" applyBorder="1" applyProtection="1">
      <protection locked="0"/>
    </xf>
    <xf numFmtId="0" fontId="100" fillId="2" borderId="4" xfId="0" applyFont="1" applyFill="1" applyBorder="1" applyProtection="1">
      <protection locked="0"/>
    </xf>
    <xf numFmtId="3" fontId="110" fillId="9" borderId="26" xfId="0" applyNumberFormat="1" applyFont="1" applyFill="1" applyBorder="1" applyAlignment="1">
      <alignment horizontal="center"/>
    </xf>
    <xf numFmtId="0" fontId="111" fillId="9" borderId="26" xfId="0" applyFont="1" applyFill="1" applyBorder="1" applyAlignment="1">
      <alignment horizontal="center"/>
    </xf>
    <xf numFmtId="3" fontId="100" fillId="2" borderId="3" xfId="0" applyNumberFormat="1" applyFont="1" applyFill="1" applyBorder="1" applyAlignment="1" applyProtection="1">
      <alignment horizontal="center"/>
      <protection locked="0"/>
    </xf>
    <xf numFmtId="3" fontId="100" fillId="2" borderId="4" xfId="0" applyNumberFormat="1" applyFont="1" applyFill="1" applyBorder="1" applyAlignment="1" applyProtection="1">
      <alignment horizontal="center"/>
      <protection locked="0"/>
    </xf>
    <xf numFmtId="1" fontId="110" fillId="9" borderId="18" xfId="0" applyNumberFormat="1" applyFont="1" applyFill="1" applyBorder="1" applyAlignment="1">
      <alignment horizontal="center"/>
    </xf>
    <xf numFmtId="3" fontId="119" fillId="2" borderId="2" xfId="0" applyNumberFormat="1" applyFont="1" applyFill="1" applyBorder="1" applyAlignment="1" applyProtection="1">
      <alignment horizontal="center"/>
      <protection locked="0"/>
    </xf>
    <xf numFmtId="3" fontId="119" fillId="2" borderId="3" xfId="0" applyNumberFormat="1" applyFont="1" applyFill="1" applyBorder="1" applyAlignment="1" applyProtection="1">
      <alignment horizontal="center"/>
      <protection locked="0"/>
    </xf>
    <xf numFmtId="3" fontId="119" fillId="2" borderId="4" xfId="0" applyNumberFormat="1" applyFont="1" applyFill="1" applyBorder="1" applyAlignment="1" applyProtection="1">
      <alignment horizontal="center"/>
      <protection locked="0"/>
    </xf>
    <xf numFmtId="3" fontId="109" fillId="9" borderId="3" xfId="0" applyNumberFormat="1" applyFont="1" applyFill="1" applyBorder="1"/>
    <xf numFmtId="3" fontId="28" fillId="9" borderId="11" xfId="0" applyNumberFormat="1" applyFont="1" applyFill="1" applyBorder="1" applyAlignment="1">
      <alignment horizontal="center" vertical="center"/>
    </xf>
    <xf numFmtId="3" fontId="117" fillId="2" borderId="3" xfId="0" applyNumberFormat="1" applyFont="1" applyFill="1" applyBorder="1" applyAlignment="1" applyProtection="1">
      <alignment horizontal="center"/>
      <protection locked="0"/>
    </xf>
    <xf numFmtId="3" fontId="106" fillId="9" borderId="3" xfId="0" applyNumberFormat="1" applyFont="1" applyFill="1" applyBorder="1" applyAlignment="1">
      <alignment horizontal="center" wrapText="1"/>
    </xf>
    <xf numFmtId="0" fontId="100" fillId="9" borderId="3" xfId="0" applyFont="1" applyFill="1" applyBorder="1" applyAlignment="1">
      <alignment horizontal="center" wrapText="1"/>
    </xf>
    <xf numFmtId="0" fontId="100" fillId="2" borderId="15" xfId="0" applyFont="1" applyFill="1" applyBorder="1" applyProtection="1">
      <protection locked="0"/>
    </xf>
    <xf numFmtId="0" fontId="100" fillId="2" borderId="14" xfId="0" applyFont="1" applyFill="1" applyBorder="1" applyProtection="1">
      <protection locked="0"/>
    </xf>
    <xf numFmtId="3" fontId="115" fillId="9" borderId="15" xfId="0" applyNumberFormat="1" applyFont="1" applyFill="1" applyBorder="1"/>
    <xf numFmtId="0" fontId="100" fillId="9" borderId="15" xfId="0" applyFont="1" applyFill="1" applyBorder="1"/>
    <xf numFmtId="3" fontId="109" fillId="9" borderId="0" xfId="0" applyNumberFormat="1" applyFont="1" applyFill="1"/>
    <xf numFmtId="0" fontId="100" fillId="9" borderId="0" xfId="0" applyFont="1" applyFill="1"/>
    <xf numFmtId="3" fontId="110" fillId="9" borderId="0" xfId="0" applyNumberFormat="1" applyFont="1" applyFill="1" applyAlignment="1">
      <alignment horizontal="center" vertical="center"/>
    </xf>
    <xf numFmtId="0" fontId="111" fillId="9" borderId="0" xfId="0" applyFont="1" applyFill="1" applyAlignment="1">
      <alignment horizontal="center" vertical="center"/>
    </xf>
    <xf numFmtId="10" fontId="109" fillId="2" borderId="2" xfId="13" applyNumberFormat="1" applyFont="1" applyFill="1" applyBorder="1" applyAlignment="1" applyProtection="1">
      <alignment horizontal="center"/>
      <protection locked="0"/>
    </xf>
    <xf numFmtId="10" fontId="100" fillId="2" borderId="3" xfId="13" applyNumberFormat="1" applyFont="1" applyFill="1" applyBorder="1" applyAlignment="1" applyProtection="1">
      <alignment horizontal="center"/>
      <protection locked="0"/>
    </xf>
    <xf numFmtId="10" fontId="100" fillId="2" borderId="4" xfId="13" applyNumberFormat="1" applyFont="1" applyFill="1" applyBorder="1" applyAlignment="1" applyProtection="1">
      <alignment horizontal="center"/>
      <protection locked="0"/>
    </xf>
    <xf numFmtId="0" fontId="100" fillId="9" borderId="18" xfId="0" applyFont="1" applyFill="1" applyBorder="1" applyAlignment="1">
      <alignment horizontal="center" vertical="center"/>
    </xf>
    <xf numFmtId="3" fontId="106" fillId="9" borderId="7" xfId="0" applyNumberFormat="1" applyFont="1" applyFill="1" applyBorder="1" applyAlignment="1">
      <alignment horizontal="center" wrapText="1"/>
    </xf>
    <xf numFmtId="0" fontId="100" fillId="9" borderId="7" xfId="0" applyFont="1" applyFill="1" applyBorder="1" applyAlignment="1">
      <alignment horizontal="center" wrapText="1"/>
    </xf>
    <xf numFmtId="0" fontId="100" fillId="9" borderId="7" xfId="0" applyFont="1" applyFill="1" applyBorder="1"/>
    <xf numFmtId="3" fontId="109" fillId="9" borderId="3" xfId="0" applyNumberFormat="1" applyFont="1" applyFill="1" applyBorder="1" applyAlignment="1">
      <alignment horizontal="center"/>
    </xf>
    <xf numFmtId="3" fontId="100" fillId="9" borderId="3" xfId="0" applyNumberFormat="1" applyFont="1" applyFill="1" applyBorder="1" applyAlignment="1">
      <alignment horizontal="center"/>
    </xf>
    <xf numFmtId="3" fontId="74" fillId="9" borderId="0" xfId="0" applyNumberFormat="1" applyFont="1" applyFill="1" applyAlignment="1">
      <alignment horizontal="center"/>
    </xf>
    <xf numFmtId="3" fontId="110" fillId="9" borderId="0" xfId="0" applyNumberFormat="1" applyFont="1" applyFill="1" applyAlignment="1">
      <alignment horizontal="center"/>
    </xf>
    <xf numFmtId="0" fontId="111" fillId="9" borderId="0" xfId="0" applyFont="1" applyFill="1" applyAlignment="1">
      <alignment horizontal="center"/>
    </xf>
    <xf numFmtId="3" fontId="97" fillId="9" borderId="0" xfId="0" applyNumberFormat="1" applyFont="1" applyFill="1" applyAlignment="1">
      <alignment horizontal="left" vertical="center"/>
    </xf>
    <xf numFmtId="3" fontId="109" fillId="2" borderId="28" xfId="0" applyNumberFormat="1" applyFont="1" applyFill="1" applyBorder="1" applyAlignment="1" applyProtection="1">
      <alignment horizontal="center"/>
      <protection locked="0"/>
    </xf>
    <xf numFmtId="3" fontId="119" fillId="2" borderId="1" xfId="0" applyNumberFormat="1" applyFont="1" applyFill="1" applyBorder="1" applyAlignment="1" applyProtection="1">
      <alignment horizontal="center"/>
      <protection locked="0"/>
    </xf>
    <xf numFmtId="3" fontId="37" fillId="9" borderId="0" xfId="0" applyNumberFormat="1" applyFont="1" applyFill="1" applyAlignment="1">
      <alignment horizontal="center"/>
    </xf>
    <xf numFmtId="3" fontId="17" fillId="9" borderId="0" xfId="0" applyNumberFormat="1" applyFont="1" applyFill="1" applyAlignment="1">
      <alignment horizontal="center"/>
    </xf>
    <xf numFmtId="0" fontId="0" fillId="0" borderId="0" xfId="0" applyAlignment="1">
      <alignment horizontal="center"/>
    </xf>
    <xf numFmtId="0" fontId="37" fillId="0" borderId="0" xfId="0" applyFont="1" applyAlignment="1">
      <alignment horizontal="center"/>
    </xf>
    <xf numFmtId="0" fontId="37" fillId="0" borderId="9" xfId="0" applyFont="1" applyBorder="1" applyAlignment="1">
      <alignment horizontal="center"/>
    </xf>
    <xf numFmtId="0" fontId="0" fillId="0" borderId="50" xfId="0" applyBorder="1"/>
    <xf numFmtId="3" fontId="17" fillId="9" borderId="48" xfId="0" applyNumberFormat="1" applyFont="1" applyFill="1" applyBorder="1" applyAlignment="1">
      <alignment horizontal="center"/>
    </xf>
    <xf numFmtId="3" fontId="7" fillId="2" borderId="6" xfId="2" applyNumberFormat="1" applyFont="1" applyFill="1" applyBorder="1" applyAlignment="1" applyProtection="1">
      <alignment horizontal="center" vertical="center"/>
      <protection locked="0"/>
    </xf>
    <xf numFmtId="3" fontId="17" fillId="2" borderId="7" xfId="0" applyNumberFormat="1" applyFont="1" applyFill="1" applyBorder="1" applyAlignment="1" applyProtection="1">
      <alignment horizontal="center"/>
      <protection locked="0"/>
    </xf>
    <xf numFmtId="3" fontId="0" fillId="2" borderId="7" xfId="0" applyNumberFormat="1" applyFill="1" applyBorder="1" applyProtection="1">
      <protection locked="0"/>
    </xf>
    <xf numFmtId="3" fontId="0" fillId="2" borderId="8" xfId="0" applyNumberFormat="1" applyFill="1" applyBorder="1" applyProtection="1">
      <protection locked="0"/>
    </xf>
    <xf numFmtId="3" fontId="17" fillId="2" borderId="5" xfId="0" applyNumberFormat="1" applyFont="1" applyFill="1" applyBorder="1" applyAlignment="1" applyProtection="1">
      <alignment horizontal="center"/>
      <protection locked="0"/>
    </xf>
    <xf numFmtId="3" fontId="17" fillId="2" borderId="0" xfId="0" applyNumberFormat="1" applyFont="1" applyFill="1" applyAlignment="1" applyProtection="1">
      <alignment horizontal="center"/>
      <protection locked="0"/>
    </xf>
    <xf numFmtId="3" fontId="0" fillId="2" borderId="0" xfId="0" applyNumberFormat="1" applyFill="1" applyProtection="1">
      <protection locked="0"/>
    </xf>
    <xf numFmtId="3" fontId="0" fillId="2" borderId="9" xfId="0" applyNumberFormat="1" applyFill="1" applyBorder="1" applyProtection="1">
      <protection locked="0"/>
    </xf>
    <xf numFmtId="3" fontId="17" fillId="2" borderId="10" xfId="0" applyNumberFormat="1" applyFont="1" applyFill="1" applyBorder="1" applyAlignment="1" applyProtection="1">
      <alignment horizontal="center"/>
      <protection locked="0"/>
    </xf>
    <xf numFmtId="3" fontId="17" fillId="2" borderId="11" xfId="0" applyNumberFormat="1" applyFont="1" applyFill="1" applyBorder="1" applyAlignment="1" applyProtection="1">
      <alignment horizontal="center"/>
      <protection locked="0"/>
    </xf>
    <xf numFmtId="3" fontId="0" fillId="2" borderId="11" xfId="0" applyNumberFormat="1" applyFill="1" applyBorder="1" applyProtection="1">
      <protection locked="0"/>
    </xf>
    <xf numFmtId="3" fontId="0" fillId="2" borderId="12" xfId="0" applyNumberFormat="1" applyFill="1" applyBorder="1" applyProtection="1">
      <protection locked="0"/>
    </xf>
    <xf numFmtId="0" fontId="65" fillId="9" borderId="0" xfId="0" applyFont="1" applyFill="1" applyAlignment="1">
      <alignment horizontal="center" wrapText="1"/>
    </xf>
    <xf numFmtId="3" fontId="97" fillId="9" borderId="0" xfId="0" applyNumberFormat="1" applyFont="1" applyFill="1" applyAlignment="1">
      <alignment horizontal="center" vertical="center" wrapText="1"/>
    </xf>
    <xf numFmtId="0" fontId="108" fillId="9" borderId="0" xfId="0" applyFont="1" applyFill="1" applyAlignment="1">
      <alignment horizontal="center" vertical="center" wrapText="1"/>
    </xf>
    <xf numFmtId="3" fontId="36" fillId="9" borderId="26" xfId="0" applyNumberFormat="1" applyFont="1" applyFill="1" applyBorder="1" applyAlignment="1">
      <alignment horizontal="center"/>
    </xf>
    <xf numFmtId="0" fontId="37" fillId="0" borderId="26" xfId="0" applyFont="1" applyBorder="1" applyAlignment="1">
      <alignment horizontal="center"/>
    </xf>
    <xf numFmtId="0" fontId="111" fillId="0" borderId="26" xfId="0" applyFont="1" applyBorder="1" applyAlignment="1">
      <alignment horizontal="center"/>
    </xf>
    <xf numFmtId="0" fontId="0" fillId="0" borderId="9" xfId="0" applyBorder="1"/>
    <xf numFmtId="3" fontId="74" fillId="9" borderId="17" xfId="0" applyNumberFormat="1" applyFont="1" applyFill="1" applyBorder="1" applyAlignment="1">
      <alignment horizontal="center"/>
    </xf>
    <xf numFmtId="0" fontId="100" fillId="2" borderId="2" xfId="0" applyFont="1" applyFill="1" applyBorder="1" applyAlignment="1">
      <alignment horizontal="center"/>
    </xf>
    <xf numFmtId="0" fontId="100" fillId="2" borderId="3" xfId="0" applyFont="1" applyFill="1" applyBorder="1" applyAlignment="1">
      <alignment horizontal="center"/>
    </xf>
    <xf numFmtId="0" fontId="100" fillId="2" borderId="4" xfId="0" applyFont="1" applyFill="1" applyBorder="1" applyAlignment="1">
      <alignment horizontal="center"/>
    </xf>
    <xf numFmtId="3" fontId="97" fillId="2" borderId="2" xfId="0" applyNumberFormat="1" applyFont="1" applyFill="1" applyBorder="1" applyAlignment="1">
      <alignment horizontal="center"/>
    </xf>
    <xf numFmtId="3" fontId="97" fillId="2" borderId="3" xfId="0" applyNumberFormat="1" applyFont="1" applyFill="1" applyBorder="1" applyAlignment="1">
      <alignment horizontal="center"/>
    </xf>
    <xf numFmtId="3" fontId="97" fillId="2" borderId="4" xfId="0" applyNumberFormat="1" applyFont="1" applyFill="1" applyBorder="1" applyAlignment="1">
      <alignment horizontal="center"/>
    </xf>
    <xf numFmtId="3" fontId="17" fillId="9" borderId="51" xfId="0" applyNumberFormat="1" applyFont="1" applyFill="1" applyBorder="1"/>
    <xf numFmtId="0" fontId="109" fillId="9" borderId="7" xfId="0" applyFont="1" applyFill="1" applyBorder="1"/>
    <xf numFmtId="169" fontId="109" fillId="2" borderId="2" xfId="1" applyNumberFormat="1" applyFont="1" applyFill="1" applyBorder="1" applyAlignment="1" applyProtection="1">
      <alignment horizontal="center"/>
      <protection locked="0"/>
    </xf>
    <xf numFmtId="169" fontId="109" fillId="2" borderId="3" xfId="1" applyNumberFormat="1" applyFont="1" applyFill="1" applyBorder="1" applyAlignment="1" applyProtection="1">
      <alignment horizontal="center"/>
      <protection locked="0"/>
    </xf>
    <xf numFmtId="3" fontId="109" fillId="2" borderId="10" xfId="0" applyNumberFormat="1" applyFont="1" applyFill="1" applyBorder="1" applyAlignment="1" applyProtection="1">
      <alignment horizontal="center"/>
      <protection locked="0"/>
    </xf>
    <xf numFmtId="3" fontId="109" fillId="2" borderId="11" xfId="0" applyNumberFormat="1" applyFont="1" applyFill="1" applyBorder="1" applyAlignment="1" applyProtection="1">
      <alignment horizontal="center"/>
      <protection locked="0"/>
    </xf>
    <xf numFmtId="3" fontId="109" fillId="2" borderId="12" xfId="0" applyNumberFormat="1" applyFont="1" applyFill="1" applyBorder="1" applyAlignment="1" applyProtection="1">
      <alignment horizontal="center"/>
      <protection locked="0"/>
    </xf>
    <xf numFmtId="3" fontId="7" fillId="2" borderId="7" xfId="2" applyNumberFormat="1" applyFont="1" applyFill="1" applyBorder="1" applyAlignment="1" applyProtection="1">
      <alignment horizontal="center" vertical="center"/>
      <protection locked="0"/>
    </xf>
    <xf numFmtId="3" fontId="7" fillId="2" borderId="8" xfId="2" applyNumberFormat="1" applyFont="1" applyFill="1" applyBorder="1" applyAlignment="1" applyProtection="1">
      <alignment horizontal="center" vertical="center"/>
      <protection locked="0"/>
    </xf>
    <xf numFmtId="3" fontId="7" fillId="2" borderId="5" xfId="2" applyNumberFormat="1" applyFont="1" applyFill="1" applyBorder="1" applyAlignment="1" applyProtection="1">
      <alignment horizontal="center" vertical="center"/>
      <protection locked="0"/>
    </xf>
    <xf numFmtId="3" fontId="7" fillId="2" borderId="0" xfId="2" applyNumberFormat="1" applyFont="1" applyFill="1" applyAlignment="1" applyProtection="1">
      <alignment horizontal="center" vertical="center"/>
      <protection locked="0"/>
    </xf>
    <xf numFmtId="3" fontId="7" fillId="2" borderId="9" xfId="2" applyNumberFormat="1" applyFont="1" applyFill="1" applyBorder="1" applyAlignment="1" applyProtection="1">
      <alignment horizontal="center" vertical="center"/>
      <protection locked="0"/>
    </xf>
    <xf numFmtId="3" fontId="7" fillId="2" borderId="10" xfId="2" applyNumberFormat="1" applyFont="1" applyFill="1" applyBorder="1" applyAlignment="1" applyProtection="1">
      <alignment horizontal="center" vertical="center"/>
      <protection locked="0"/>
    </xf>
    <xf numFmtId="3" fontId="7" fillId="2" borderId="11" xfId="2" applyNumberFormat="1" applyFont="1" applyFill="1" applyBorder="1" applyAlignment="1" applyProtection="1">
      <alignment horizontal="center" vertical="center"/>
      <protection locked="0"/>
    </xf>
    <xf numFmtId="3" fontId="7" fillId="2" borderId="12" xfId="2" applyNumberFormat="1" applyFont="1" applyFill="1" applyBorder="1" applyAlignment="1" applyProtection="1">
      <alignment horizontal="center" vertical="center"/>
      <protection locked="0"/>
    </xf>
    <xf numFmtId="0" fontId="122" fillId="9" borderId="11" xfId="0" applyFont="1" applyFill="1" applyBorder="1" applyAlignment="1">
      <alignment horizontal="center"/>
    </xf>
    <xf numFmtId="0" fontId="65" fillId="9" borderId="11" xfId="0" applyFont="1" applyFill="1" applyBorder="1" applyAlignment="1">
      <alignment horizontal="center" wrapText="1"/>
    </xf>
    <xf numFmtId="169" fontId="109" fillId="2" borderId="4" xfId="1" applyNumberFormat="1" applyFont="1" applyFill="1" applyBorder="1" applyAlignment="1" applyProtection="1">
      <alignment horizontal="center"/>
      <protection locked="0"/>
    </xf>
    <xf numFmtId="3" fontId="36" fillId="9" borderId="16" xfId="0" applyNumberFormat="1" applyFont="1" applyFill="1" applyBorder="1" applyAlignment="1">
      <alignment horizontal="center"/>
    </xf>
    <xf numFmtId="3" fontId="109" fillId="2" borderId="36" xfId="0" applyNumberFormat="1" applyFont="1" applyFill="1" applyBorder="1" applyAlignment="1" applyProtection="1">
      <alignment horizontal="center"/>
      <protection locked="0"/>
    </xf>
    <xf numFmtId="3" fontId="109" fillId="2" borderId="26" xfId="0" applyNumberFormat="1" applyFont="1" applyFill="1" applyBorder="1" applyAlignment="1" applyProtection="1">
      <alignment horizontal="center"/>
      <protection locked="0"/>
    </xf>
    <xf numFmtId="3" fontId="109" fillId="2" borderId="37" xfId="0" applyNumberFormat="1" applyFont="1" applyFill="1" applyBorder="1" applyAlignment="1" applyProtection="1">
      <alignment horizontal="center"/>
      <protection locked="0"/>
    </xf>
    <xf numFmtId="3" fontId="17" fillId="9" borderId="9" xfId="0" applyNumberFormat="1" applyFont="1" applyFill="1" applyBorder="1" applyAlignment="1">
      <alignment horizontal="center"/>
    </xf>
    <xf numFmtId="3" fontId="36" fillId="8" borderId="16" xfId="0" applyNumberFormat="1" applyFont="1" applyFill="1" applyBorder="1" applyAlignment="1">
      <alignment horizontal="center"/>
    </xf>
    <xf numFmtId="3" fontId="78" fillId="9" borderId="9" xfId="0" applyNumberFormat="1" applyFont="1" applyFill="1" applyBorder="1"/>
    <xf numFmtId="3" fontId="36" fillId="9" borderId="9" xfId="0" applyNumberFormat="1" applyFont="1" applyFill="1" applyBorder="1"/>
    <xf numFmtId="3" fontId="110" fillId="9" borderId="5" xfId="0" applyNumberFormat="1" applyFont="1" applyFill="1" applyBorder="1" applyAlignment="1">
      <alignment horizontal="center"/>
    </xf>
    <xf numFmtId="3" fontId="110" fillId="9" borderId="48" xfId="0" applyNumberFormat="1" applyFont="1" applyFill="1" applyBorder="1" applyAlignment="1">
      <alignment horizontal="center"/>
    </xf>
    <xf numFmtId="3" fontId="106" fillId="2" borderId="4" xfId="0" applyNumberFormat="1" applyFont="1" applyFill="1" applyBorder="1" applyAlignment="1" applyProtection="1">
      <alignment horizontal="center"/>
      <protection locked="0"/>
    </xf>
    <xf numFmtId="3" fontId="16" fillId="2" borderId="4" xfId="0" applyNumberFormat="1" applyFont="1" applyFill="1" applyBorder="1" applyAlignment="1" applyProtection="1">
      <alignment horizontal="center"/>
      <protection locked="0"/>
    </xf>
    <xf numFmtId="3" fontId="19" fillId="2" borderId="4" xfId="0" applyNumberFormat="1" applyFont="1" applyFill="1" applyBorder="1" applyAlignment="1" applyProtection="1">
      <alignment horizontal="center"/>
      <protection locked="0"/>
    </xf>
    <xf numFmtId="3" fontId="19" fillId="9" borderId="48" xfId="0" applyNumberFormat="1" applyFont="1" applyFill="1" applyBorder="1"/>
    <xf numFmtId="3" fontId="17" fillId="9" borderId="48" xfId="0" applyNumberFormat="1" applyFont="1" applyFill="1" applyBorder="1"/>
    <xf numFmtId="3" fontId="16" fillId="9" borderId="48" xfId="0" applyNumberFormat="1" applyFont="1" applyFill="1" applyBorder="1"/>
    <xf numFmtId="3" fontId="97" fillId="9" borderId="9" xfId="0" applyNumberFormat="1" applyFont="1" applyFill="1" applyBorder="1" applyAlignment="1">
      <alignment horizontal="left"/>
    </xf>
    <xf numFmtId="3" fontId="22" fillId="9" borderId="11" xfId="0" applyNumberFormat="1" applyFont="1" applyFill="1" applyBorder="1" applyAlignment="1">
      <alignment horizontal="center" wrapText="1"/>
    </xf>
    <xf numFmtId="3" fontId="109" fillId="2" borderId="30" xfId="0" applyNumberFormat="1" applyFont="1" applyFill="1" applyBorder="1" applyAlignment="1" applyProtection="1">
      <alignment horizontal="center"/>
      <protection locked="0"/>
    </xf>
    <xf numFmtId="3" fontId="109" fillId="2" borderId="24" xfId="0" applyNumberFormat="1" applyFont="1" applyFill="1" applyBorder="1" applyAlignment="1" applyProtection="1">
      <alignment horizontal="center"/>
      <protection locked="0"/>
    </xf>
    <xf numFmtId="3" fontId="109" fillId="2" borderId="31" xfId="0" applyNumberFormat="1" applyFont="1" applyFill="1" applyBorder="1" applyAlignment="1" applyProtection="1">
      <alignment horizontal="center"/>
      <protection locked="0"/>
    </xf>
    <xf numFmtId="3" fontId="114" fillId="2" borderId="3" xfId="3" applyNumberFormat="1" applyFont="1" applyFill="1" applyBorder="1" applyAlignment="1" applyProtection="1">
      <alignment horizontal="center" wrapText="1"/>
      <protection locked="0"/>
    </xf>
    <xf numFmtId="3" fontId="114" fillId="2" borderId="4" xfId="3" applyNumberFormat="1" applyFont="1" applyFill="1" applyBorder="1" applyAlignment="1" applyProtection="1">
      <alignment horizontal="center" wrapText="1"/>
      <protection locked="0"/>
    </xf>
    <xf numFmtId="3" fontId="102" fillId="2" borderId="4" xfId="0" applyNumberFormat="1" applyFont="1" applyFill="1" applyBorder="1" applyAlignment="1" applyProtection="1">
      <alignment horizontal="center"/>
      <protection locked="0"/>
    </xf>
    <xf numFmtId="3" fontId="124" fillId="9" borderId="0" xfId="0" applyNumberFormat="1" applyFont="1" applyFill="1" applyAlignment="1">
      <alignment horizontal="left" vertical="center" wrapText="1"/>
    </xf>
    <xf numFmtId="0" fontId="125" fillId="9" borderId="0" xfId="0" applyFont="1" applyFill="1" applyAlignment="1">
      <alignment horizontal="left" wrapText="1"/>
    </xf>
    <xf numFmtId="0" fontId="125" fillId="9" borderId="0" xfId="0" applyFont="1" applyFill="1"/>
    <xf numFmtId="3" fontId="110" fillId="9" borderId="17" xfId="0" applyNumberFormat="1" applyFont="1" applyFill="1" applyBorder="1" applyAlignment="1">
      <alignment horizontal="center"/>
    </xf>
    <xf numFmtId="0" fontId="100" fillId="9" borderId="48" xfId="0" applyFont="1" applyFill="1" applyBorder="1" applyAlignment="1">
      <alignment horizontal="center"/>
    </xf>
    <xf numFmtId="3" fontId="36" fillId="9" borderId="22" xfId="0" applyNumberFormat="1" applyFont="1" applyFill="1" applyBorder="1" applyAlignment="1">
      <alignment horizontal="center"/>
    </xf>
    <xf numFmtId="3" fontId="53" fillId="9" borderId="9" xfId="0" applyNumberFormat="1" applyFont="1" applyFill="1" applyBorder="1" applyAlignment="1">
      <alignment horizontal="center"/>
    </xf>
    <xf numFmtId="10" fontId="109" fillId="2" borderId="3" xfId="13" applyNumberFormat="1" applyFont="1" applyFill="1" applyBorder="1" applyAlignment="1" applyProtection="1">
      <alignment horizontal="center"/>
      <protection locked="0"/>
    </xf>
    <xf numFmtId="10" fontId="109" fillId="2" borderId="4" xfId="13" applyNumberFormat="1" applyFont="1" applyFill="1" applyBorder="1" applyAlignment="1" applyProtection="1">
      <alignment horizontal="center"/>
      <protection locked="0"/>
    </xf>
    <xf numFmtId="0" fontId="110" fillId="9" borderId="40" xfId="0" applyFont="1" applyFill="1" applyBorder="1" applyAlignment="1">
      <alignment horizontal="center"/>
    </xf>
    <xf numFmtId="3" fontId="109" fillId="9" borderId="0" xfId="0" applyNumberFormat="1" applyFont="1" applyFill="1" applyAlignment="1">
      <alignment horizontal="center"/>
    </xf>
    <xf numFmtId="3" fontId="109" fillId="9" borderId="48" xfId="0" applyNumberFormat="1" applyFont="1" applyFill="1" applyBorder="1" applyAlignment="1">
      <alignment horizontal="center"/>
    </xf>
    <xf numFmtId="3" fontId="109" fillId="9" borderId="51" xfId="0" applyNumberFormat="1" applyFont="1" applyFill="1" applyBorder="1"/>
    <xf numFmtId="3" fontId="106" fillId="2" borderId="6" xfId="2" applyNumberFormat="1" applyFont="1" applyFill="1" applyBorder="1" applyAlignment="1" applyProtection="1">
      <alignment horizontal="center" vertical="center"/>
      <protection locked="0"/>
    </xf>
    <xf numFmtId="3" fontId="106" fillId="2" borderId="7" xfId="2" applyNumberFormat="1" applyFont="1" applyFill="1" applyBorder="1" applyAlignment="1" applyProtection="1">
      <alignment horizontal="center" vertical="center"/>
      <protection locked="0"/>
    </xf>
    <xf numFmtId="3" fontId="106" fillId="2" borderId="8" xfId="2" applyNumberFormat="1" applyFont="1" applyFill="1" applyBorder="1" applyAlignment="1" applyProtection="1">
      <alignment horizontal="center" vertical="center"/>
      <protection locked="0"/>
    </xf>
    <xf numFmtId="3" fontId="106" fillId="2" borderId="5" xfId="2" applyNumberFormat="1" applyFont="1" applyFill="1" applyBorder="1" applyAlignment="1" applyProtection="1">
      <alignment horizontal="center" vertical="center"/>
      <protection locked="0"/>
    </xf>
    <xf numFmtId="3" fontId="106" fillId="2" borderId="0" xfId="2" applyNumberFormat="1" applyFont="1" applyFill="1" applyAlignment="1" applyProtection="1">
      <alignment horizontal="center" vertical="center"/>
      <protection locked="0"/>
    </xf>
    <xf numFmtId="3" fontId="106" fillId="2" borderId="9" xfId="2" applyNumberFormat="1" applyFont="1" applyFill="1" applyBorder="1" applyAlignment="1" applyProtection="1">
      <alignment horizontal="center" vertical="center"/>
      <protection locked="0"/>
    </xf>
    <xf numFmtId="3" fontId="106" fillId="2" borderId="10" xfId="2" applyNumberFormat="1" applyFont="1" applyFill="1" applyBorder="1" applyAlignment="1" applyProtection="1">
      <alignment horizontal="center" vertical="center"/>
      <protection locked="0"/>
    </xf>
    <xf numFmtId="3" fontId="106" fillId="2" borderId="11" xfId="2" applyNumberFormat="1" applyFont="1" applyFill="1" applyBorder="1" applyAlignment="1" applyProtection="1">
      <alignment horizontal="center" vertical="center"/>
      <protection locked="0"/>
    </xf>
    <xf numFmtId="3" fontId="106" fillId="2" borderId="12" xfId="2" applyNumberFormat="1" applyFont="1" applyFill="1" applyBorder="1" applyAlignment="1" applyProtection="1">
      <alignment horizontal="center" vertical="center"/>
      <protection locked="0"/>
    </xf>
    <xf numFmtId="0" fontId="100" fillId="0" borderId="9" xfId="0" applyFont="1" applyBorder="1" applyAlignment="1">
      <alignment horizontal="center"/>
    </xf>
    <xf numFmtId="3" fontId="111" fillId="9" borderId="0" xfId="0" applyNumberFormat="1" applyFont="1" applyFill="1" applyAlignment="1">
      <alignment horizontal="center"/>
    </xf>
    <xf numFmtId="3" fontId="110" fillId="9" borderId="16" xfId="0" applyNumberFormat="1" applyFont="1" applyFill="1" applyBorder="1" applyAlignment="1">
      <alignment horizontal="center"/>
    </xf>
    <xf numFmtId="0" fontId="100" fillId="0" borderId="0" xfId="0" applyFont="1"/>
    <xf numFmtId="3" fontId="97" fillId="2" borderId="3" xfId="0" applyNumberFormat="1" applyFont="1" applyFill="1" applyBorder="1" applyAlignment="1" applyProtection="1">
      <alignment horizontal="center"/>
      <protection locked="0"/>
    </xf>
    <xf numFmtId="3" fontId="97" fillId="2" borderId="13" xfId="0" applyNumberFormat="1" applyFont="1" applyFill="1" applyBorder="1" applyAlignment="1" applyProtection="1">
      <alignment horizontal="center" wrapText="1"/>
      <protection locked="0"/>
    </xf>
    <xf numFmtId="3" fontId="97" fillId="2" borderId="15" xfId="0" applyNumberFormat="1" applyFont="1" applyFill="1" applyBorder="1" applyAlignment="1" applyProtection="1">
      <alignment horizontal="center" wrapText="1"/>
      <protection locked="0"/>
    </xf>
    <xf numFmtId="3" fontId="97" fillId="2" borderId="14" xfId="0" applyNumberFormat="1" applyFont="1" applyFill="1" applyBorder="1" applyAlignment="1" applyProtection="1">
      <alignment horizontal="center" wrapText="1"/>
      <protection locked="0"/>
    </xf>
    <xf numFmtId="3" fontId="110" fillId="8" borderId="0" xfId="0" applyNumberFormat="1" applyFont="1" applyFill="1" applyAlignment="1">
      <alignment horizontal="center"/>
    </xf>
    <xf numFmtId="3" fontId="110" fillId="8" borderId="16" xfId="0" applyNumberFormat="1" applyFont="1" applyFill="1" applyBorder="1" applyAlignment="1">
      <alignment horizontal="center"/>
    </xf>
    <xf numFmtId="3" fontId="110" fillId="8" borderId="17" xfId="0" applyNumberFormat="1" applyFont="1" applyFill="1" applyBorder="1" applyAlignment="1">
      <alignment horizontal="center"/>
    </xf>
    <xf numFmtId="3" fontId="110" fillId="8" borderId="48" xfId="0" applyNumberFormat="1" applyFont="1" applyFill="1" applyBorder="1" applyAlignment="1">
      <alignment horizontal="center"/>
    </xf>
    <xf numFmtId="3" fontId="110" fillId="9" borderId="9" xfId="0" applyNumberFormat="1" applyFont="1" applyFill="1" applyBorder="1" applyAlignment="1">
      <alignment horizontal="center"/>
    </xf>
    <xf numFmtId="3" fontId="97" fillId="9" borderId="26" xfId="0" applyNumberFormat="1" applyFont="1" applyFill="1" applyBorder="1"/>
    <xf numFmtId="3" fontId="110" fillId="9" borderId="0" xfId="0" applyNumberFormat="1" applyFont="1" applyFill="1"/>
    <xf numFmtId="3" fontId="110" fillId="9" borderId="48" xfId="0" applyNumberFormat="1" applyFont="1" applyFill="1" applyBorder="1"/>
    <xf numFmtId="3" fontId="109" fillId="9" borderId="11" xfId="0" applyNumberFormat="1" applyFont="1" applyFill="1" applyBorder="1"/>
    <xf numFmtId="3" fontId="110" fillId="2" borderId="2" xfId="0" applyNumberFormat="1" applyFont="1" applyFill="1" applyBorder="1" applyAlignment="1" applyProtection="1">
      <alignment horizontal="center"/>
      <protection locked="0"/>
    </xf>
    <xf numFmtId="3" fontId="110" fillId="2" borderId="4" xfId="0" applyNumberFormat="1" applyFont="1" applyFill="1" applyBorder="1" applyAlignment="1" applyProtection="1">
      <alignment horizontal="center"/>
      <protection locked="0"/>
    </xf>
    <xf numFmtId="3" fontId="105" fillId="4" borderId="3" xfId="0" applyNumberFormat="1" applyFont="1" applyFill="1" applyBorder="1" applyAlignment="1">
      <alignment horizontal="center"/>
    </xf>
    <xf numFmtId="3" fontId="105" fillId="4" borderId="4" xfId="0" applyNumberFormat="1" applyFont="1" applyFill="1" applyBorder="1" applyAlignment="1">
      <alignment horizontal="center"/>
    </xf>
    <xf numFmtId="3" fontId="109" fillId="9" borderId="45" xfId="0" applyNumberFormat="1" applyFont="1" applyFill="1" applyBorder="1"/>
    <xf numFmtId="3" fontId="97" fillId="9" borderId="0" xfId="0" applyNumberFormat="1" applyFont="1" applyFill="1" applyAlignment="1">
      <alignment horizontal="center" wrapText="1"/>
    </xf>
    <xf numFmtId="3" fontId="109" fillId="2" borderId="14" xfId="0" applyNumberFormat="1" applyFont="1" applyFill="1" applyBorder="1" applyAlignment="1" applyProtection="1">
      <alignment horizontal="center"/>
      <protection locked="0"/>
    </xf>
    <xf numFmtId="3" fontId="109" fillId="9" borderId="18" xfId="0" applyNumberFormat="1" applyFont="1" applyFill="1" applyBorder="1" applyAlignment="1">
      <alignment horizontal="center" vertical="center"/>
    </xf>
    <xf numFmtId="3" fontId="110" fillId="9" borderId="9" xfId="0" applyNumberFormat="1" applyFont="1" applyFill="1" applyBorder="1"/>
    <xf numFmtId="3" fontId="97" fillId="9" borderId="11" xfId="0" applyNumberFormat="1" applyFont="1" applyFill="1" applyBorder="1" applyAlignment="1">
      <alignment horizontal="center" wrapText="1"/>
    </xf>
    <xf numFmtId="3" fontId="97" fillId="9" borderId="3" xfId="0" applyNumberFormat="1" applyFont="1" applyFill="1" applyBorder="1" applyAlignment="1">
      <alignment horizontal="center" wrapText="1"/>
    </xf>
    <xf numFmtId="3" fontId="109" fillId="9" borderId="7" xfId="0" applyNumberFormat="1" applyFont="1" applyFill="1" applyBorder="1"/>
    <xf numFmtId="3" fontId="12" fillId="9" borderId="0" xfId="0" applyNumberFormat="1" applyFont="1" applyFill="1" applyAlignment="1">
      <alignment horizontal="center"/>
    </xf>
    <xf numFmtId="3" fontId="102" fillId="9" borderId="11" xfId="0" applyNumberFormat="1" applyFont="1" applyFill="1" applyBorder="1" applyAlignment="1">
      <alignment horizontal="center" vertical="center"/>
    </xf>
    <xf numFmtId="3" fontId="110" fillId="9" borderId="22" xfId="0" applyNumberFormat="1" applyFont="1" applyFill="1" applyBorder="1" applyAlignment="1">
      <alignment horizontal="center"/>
    </xf>
    <xf numFmtId="3" fontId="110" fillId="9" borderId="23" xfId="0" applyNumberFormat="1" applyFont="1" applyFill="1" applyBorder="1" applyAlignment="1">
      <alignment horizontal="center"/>
    </xf>
    <xf numFmtId="3" fontId="103" fillId="9" borderId="0" xfId="0" applyNumberFormat="1" applyFont="1" applyFill="1" applyAlignment="1">
      <alignment horizontal="center"/>
    </xf>
    <xf numFmtId="3" fontId="103" fillId="9" borderId="9" xfId="0" applyNumberFormat="1" applyFont="1" applyFill="1" applyBorder="1" applyAlignment="1">
      <alignment horizontal="center"/>
    </xf>
    <xf numFmtId="3" fontId="111" fillId="9" borderId="16" xfId="0" applyNumberFormat="1" applyFont="1" applyFill="1" applyBorder="1" applyAlignment="1">
      <alignment horizontal="center"/>
    </xf>
    <xf numFmtId="3" fontId="110" fillId="2" borderId="38" xfId="0" applyNumberFormat="1" applyFont="1" applyFill="1" applyBorder="1" applyAlignment="1" applyProtection="1">
      <alignment horizontal="center"/>
      <protection locked="0"/>
    </xf>
    <xf numFmtId="3" fontId="110" fillId="2" borderId="25" xfId="0" applyNumberFormat="1" applyFont="1" applyFill="1" applyBorder="1" applyAlignment="1" applyProtection="1">
      <alignment horizontal="center"/>
      <protection locked="0"/>
    </xf>
    <xf numFmtId="3" fontId="110" fillId="2" borderId="39" xfId="0" applyNumberFormat="1" applyFont="1" applyFill="1" applyBorder="1" applyAlignment="1" applyProtection="1">
      <alignment horizontal="center"/>
      <protection locked="0"/>
    </xf>
    <xf numFmtId="0" fontId="111" fillId="0" borderId="0" xfId="0" applyFont="1" applyAlignment="1">
      <alignment horizontal="center"/>
    </xf>
    <xf numFmtId="0" fontId="111" fillId="0" borderId="9" xfId="0" applyFont="1" applyBorder="1" applyAlignment="1">
      <alignment horizontal="center"/>
    </xf>
    <xf numFmtId="3" fontId="110" fillId="9" borderId="18" xfId="0" applyNumberFormat="1" applyFont="1" applyFill="1" applyBorder="1" applyAlignment="1">
      <alignment horizontal="center" vertical="center"/>
    </xf>
    <xf numFmtId="3" fontId="17" fillId="9" borderId="0" xfId="1" applyNumberFormat="1" applyFont="1" applyFill="1" applyBorder="1" applyAlignment="1" applyProtection="1">
      <alignment horizontal="center"/>
    </xf>
    <xf numFmtId="169" fontId="17" fillId="2" borderId="2" xfId="1" applyNumberFormat="1" applyFont="1" applyFill="1" applyBorder="1" applyAlignment="1" applyProtection="1">
      <alignment horizontal="center"/>
      <protection locked="0"/>
    </xf>
    <xf numFmtId="169" fontId="17" fillId="2" borderId="3" xfId="1" applyNumberFormat="1" applyFont="1" applyFill="1" applyBorder="1" applyAlignment="1" applyProtection="1">
      <alignment horizontal="center"/>
      <protection locked="0"/>
    </xf>
    <xf numFmtId="0" fontId="0" fillId="2" borderId="4" xfId="0" applyFill="1" applyBorder="1" applyProtection="1">
      <protection locked="0"/>
    </xf>
    <xf numFmtId="0" fontId="17" fillId="9" borderId="7" xfId="0" applyFont="1" applyFill="1" applyBorder="1"/>
    <xf numFmtId="0" fontId="0" fillId="0" borderId="7" xfId="0" applyBorder="1"/>
    <xf numFmtId="3" fontId="17" fillId="2" borderId="41" xfId="0" applyNumberFormat="1" applyFont="1" applyFill="1" applyBorder="1" applyAlignment="1" applyProtection="1">
      <alignment horizontal="center"/>
      <protection locked="0"/>
    </xf>
    <xf numFmtId="3" fontId="17" fillId="2" borderId="12" xfId="0" applyNumberFormat="1" applyFont="1" applyFill="1" applyBorder="1" applyAlignment="1" applyProtection="1">
      <alignment horizontal="center"/>
      <protection locked="0"/>
    </xf>
    <xf numFmtId="0" fontId="0" fillId="9" borderId="52" xfId="0" applyFill="1" applyBorder="1"/>
    <xf numFmtId="0" fontId="0" fillId="0" borderId="51" xfId="0" applyBorder="1"/>
    <xf numFmtId="0" fontId="0" fillId="0" borderId="48" xfId="0" applyBorder="1" applyAlignment="1">
      <alignment horizontal="center"/>
    </xf>
    <xf numFmtId="0" fontId="0" fillId="0" borderId="48" xfId="0" applyBorder="1"/>
    <xf numFmtId="3" fontId="37" fillId="9" borderId="48" xfId="0" applyNumberFormat="1" applyFont="1" applyFill="1" applyBorder="1"/>
    <xf numFmtId="0" fontId="0" fillId="9" borderId="48" xfId="0" applyFill="1" applyBorder="1" applyAlignment="1">
      <alignment horizontal="center"/>
    </xf>
    <xf numFmtId="3" fontId="37" fillId="9" borderId="48" xfId="0" applyNumberFormat="1" applyFont="1" applyFill="1" applyBorder="1" applyAlignment="1">
      <alignment horizontal="center"/>
    </xf>
    <xf numFmtId="0" fontId="42" fillId="0" borderId="48" xfId="0" applyFont="1" applyBorder="1"/>
    <xf numFmtId="0" fontId="37" fillId="0" borderId="51" xfId="0" applyFont="1" applyBorder="1" applyAlignment="1">
      <alignment horizontal="center"/>
    </xf>
    <xf numFmtId="3" fontId="17" fillId="9" borderId="35" xfId="0" applyNumberFormat="1" applyFont="1" applyFill="1" applyBorder="1"/>
    <xf numFmtId="0" fontId="0" fillId="0" borderId="35" xfId="0" applyBorder="1"/>
    <xf numFmtId="0" fontId="37" fillId="0" borderId="48" xfId="0" applyFont="1" applyBorder="1" applyAlignment="1">
      <alignment horizontal="center"/>
    </xf>
    <xf numFmtId="3" fontId="109" fillId="9" borderId="11" xfId="0" applyNumberFormat="1" applyFont="1" applyFill="1" applyBorder="1" applyAlignment="1">
      <alignment horizontal="center"/>
    </xf>
    <xf numFmtId="0" fontId="100" fillId="0" borderId="11" xfId="0" applyFont="1" applyBorder="1" applyAlignment="1">
      <alignment horizontal="center"/>
    </xf>
    <xf numFmtId="3" fontId="110" fillId="2" borderId="53" xfId="0" applyNumberFormat="1" applyFont="1" applyFill="1" applyBorder="1" applyAlignment="1" applyProtection="1">
      <alignment horizontal="center"/>
      <protection locked="0"/>
    </xf>
    <xf numFmtId="3" fontId="110" fillId="2" borderId="54" xfId="0" applyNumberFormat="1" applyFont="1" applyFill="1" applyBorder="1" applyAlignment="1" applyProtection="1">
      <alignment horizontal="center"/>
      <protection locked="0"/>
    </xf>
    <xf numFmtId="3" fontId="110" fillId="2" borderId="55" xfId="0" applyNumberFormat="1" applyFont="1" applyFill="1" applyBorder="1" applyAlignment="1" applyProtection="1">
      <alignment horizontal="center"/>
      <protection locked="0"/>
    </xf>
    <xf numFmtId="3" fontId="110" fillId="2" borderId="3" xfId="0" applyNumberFormat="1" applyFont="1" applyFill="1" applyBorder="1" applyAlignment="1" applyProtection="1">
      <alignment horizontal="center"/>
      <protection locked="0"/>
    </xf>
    <xf numFmtId="3" fontId="0" fillId="9" borderId="48" xfId="0" applyNumberFormat="1" applyFill="1" applyBorder="1" applyAlignment="1">
      <alignment horizontal="center"/>
    </xf>
    <xf numFmtId="0" fontId="5" fillId="0" borderId="48" xfId="0" applyFont="1" applyBorder="1" applyAlignment="1">
      <alignment horizontal="left"/>
    </xf>
    <xf numFmtId="0" fontId="75" fillId="9" borderId="48" xfId="0" applyFont="1" applyFill="1" applyBorder="1" applyAlignment="1">
      <alignment horizontal="center"/>
    </xf>
    <xf numFmtId="3" fontId="17" fillId="2" borderId="13" xfId="0" applyNumberFormat="1" applyFont="1" applyFill="1" applyBorder="1" applyAlignment="1" applyProtection="1">
      <alignment horizontal="center"/>
      <protection locked="0"/>
    </xf>
    <xf numFmtId="0" fontId="0" fillId="2" borderId="14" xfId="0" applyFill="1" applyBorder="1" applyAlignment="1" applyProtection="1">
      <alignment horizontal="center"/>
      <protection locked="0"/>
    </xf>
    <xf numFmtId="3" fontId="21" fillId="2" borderId="13" xfId="0" applyNumberFormat="1" applyFont="1" applyFill="1" applyBorder="1" applyAlignment="1" applyProtection="1">
      <alignment horizontal="center"/>
      <protection locked="0"/>
    </xf>
    <xf numFmtId="0" fontId="0" fillId="2" borderId="15" xfId="0" applyFill="1" applyBorder="1" applyProtection="1">
      <protection locked="0"/>
    </xf>
    <xf numFmtId="0" fontId="0" fillId="2" borderId="14" xfId="0" applyFill="1" applyBorder="1" applyProtection="1">
      <protection locked="0"/>
    </xf>
    <xf numFmtId="0" fontId="76" fillId="9" borderId="0" xfId="0" applyFont="1" applyFill="1" applyAlignment="1">
      <alignment horizontal="center"/>
    </xf>
    <xf numFmtId="3" fontId="34" fillId="9" borderId="15" xfId="0" applyNumberFormat="1" applyFont="1" applyFill="1" applyBorder="1"/>
    <xf numFmtId="0" fontId="0" fillId="9" borderId="15" xfId="0" applyFill="1" applyBorder="1"/>
    <xf numFmtId="0" fontId="100" fillId="0" borderId="9" xfId="0" applyFont="1" applyBorder="1"/>
    <xf numFmtId="3" fontId="71" fillId="9" borderId="0" xfId="0" applyNumberFormat="1" applyFont="1" applyFill="1" applyAlignment="1">
      <alignment horizontal="left" indent="2"/>
    </xf>
    <xf numFmtId="3" fontId="24" fillId="9" borderId="3" xfId="0" applyNumberFormat="1" applyFont="1" applyFill="1" applyBorder="1"/>
    <xf numFmtId="3" fontId="24" fillId="9" borderId="7" xfId="0" applyNumberFormat="1" applyFont="1" applyFill="1" applyBorder="1"/>
    <xf numFmtId="3" fontId="24" fillId="9" borderId="11" xfId="0" applyNumberFormat="1" applyFont="1" applyFill="1" applyBorder="1"/>
    <xf numFmtId="3" fontId="27" fillId="2" borderId="2" xfId="0" applyNumberFormat="1" applyFont="1" applyFill="1" applyBorder="1" applyAlignment="1" applyProtection="1">
      <alignment horizontal="center"/>
      <protection locked="0"/>
    </xf>
    <xf numFmtId="3" fontId="27" fillId="2" borderId="4" xfId="0" applyNumberFormat="1" applyFont="1" applyFill="1" applyBorder="1" applyProtection="1">
      <protection locked="0"/>
    </xf>
    <xf numFmtId="3" fontId="24" fillId="2" borderId="2" xfId="0" applyNumberFormat="1" applyFont="1" applyFill="1" applyBorder="1" applyAlignment="1" applyProtection="1">
      <alignment horizontal="center"/>
      <protection locked="0"/>
    </xf>
    <xf numFmtId="3" fontId="24" fillId="2" borderId="4" xfId="0" applyNumberFormat="1" applyFont="1" applyFill="1" applyBorder="1" applyProtection="1">
      <protection locked="0"/>
    </xf>
    <xf numFmtId="0" fontId="5" fillId="9" borderId="3" xfId="0" applyFont="1" applyFill="1" applyBorder="1"/>
    <xf numFmtId="3" fontId="133" fillId="2" borderId="2" xfId="0" applyNumberFormat="1" applyFont="1" applyFill="1" applyBorder="1" applyAlignment="1" applyProtection="1">
      <alignment horizontal="center"/>
      <protection locked="0"/>
    </xf>
    <xf numFmtId="3" fontId="97" fillId="2" borderId="3" xfId="0" applyNumberFormat="1" applyFont="1" applyFill="1" applyBorder="1" applyProtection="1">
      <protection locked="0"/>
    </xf>
    <xf numFmtId="3" fontId="133" fillId="9" borderId="3" xfId="0" applyNumberFormat="1" applyFont="1" applyFill="1" applyBorder="1" applyAlignment="1">
      <alignment vertical="center"/>
    </xf>
    <xf numFmtId="3" fontId="133" fillId="9" borderId="26" xfId="0" applyNumberFormat="1" applyFont="1" applyFill="1" applyBorder="1"/>
    <xf numFmtId="0" fontId="100" fillId="9" borderId="26" xfId="0" applyFont="1" applyFill="1" applyBorder="1"/>
    <xf numFmtId="165" fontId="22" fillId="2" borderId="2" xfId="0" applyNumberFormat="1" applyFont="1" applyFill="1" applyBorder="1" applyAlignment="1" applyProtection="1">
      <alignment horizontal="center"/>
      <protection locked="0"/>
    </xf>
    <xf numFmtId="165" fontId="22" fillId="2" borderId="3" xfId="0" applyNumberFormat="1" applyFont="1" applyFill="1" applyBorder="1" applyProtection="1">
      <protection locked="0"/>
    </xf>
    <xf numFmtId="3" fontId="13" fillId="4" borderId="3" xfId="0" applyNumberFormat="1" applyFont="1" applyFill="1" applyBorder="1" applyAlignment="1">
      <alignment horizontal="center"/>
    </xf>
    <xf numFmtId="0" fontId="69" fillId="4" borderId="4" xfId="0" applyFont="1" applyFill="1" applyBorder="1" applyAlignment="1">
      <alignment horizontal="center"/>
    </xf>
    <xf numFmtId="3" fontId="133" fillId="9" borderId="3" xfId="0" applyNumberFormat="1" applyFont="1" applyFill="1" applyBorder="1"/>
    <xf numFmtId="3" fontId="109" fillId="2" borderId="41" xfId="0" applyNumberFormat="1" applyFont="1" applyFill="1" applyBorder="1" applyAlignment="1" applyProtection="1">
      <alignment horizontal="center"/>
      <protection locked="0"/>
    </xf>
    <xf numFmtId="3" fontId="97" fillId="9" borderId="7" xfId="0" applyNumberFormat="1" applyFont="1" applyFill="1" applyBorder="1" applyAlignment="1">
      <alignment horizontal="center" wrapText="1"/>
    </xf>
    <xf numFmtId="165" fontId="97" fillId="2" borderId="3" xfId="0" applyNumberFormat="1" applyFont="1" applyFill="1" applyBorder="1" applyProtection="1">
      <protection locked="0"/>
    </xf>
    <xf numFmtId="0" fontId="130" fillId="4" borderId="4" xfId="0" applyFont="1" applyFill="1" applyBorder="1" applyAlignment="1">
      <alignment horizontal="center"/>
    </xf>
    <xf numFmtId="0" fontId="100" fillId="9" borderId="9" xfId="0" applyFont="1" applyFill="1" applyBorder="1" applyAlignment="1">
      <alignment horizontal="center"/>
    </xf>
    <xf numFmtId="3" fontId="110" fillId="2" borderId="4" xfId="0" applyNumberFormat="1" applyFont="1" applyFill="1" applyBorder="1" applyProtection="1">
      <protection locked="0"/>
    </xf>
    <xf numFmtId="0" fontId="100" fillId="9" borderId="48" xfId="0" applyFont="1" applyFill="1" applyBorder="1"/>
    <xf numFmtId="0" fontId="100" fillId="9" borderId="45" xfId="0" applyFont="1" applyFill="1" applyBorder="1"/>
    <xf numFmtId="3" fontId="109" fillId="2" borderId="4" xfId="0" applyNumberFormat="1" applyFont="1" applyFill="1" applyBorder="1" applyProtection="1">
      <protection locked="0"/>
    </xf>
    <xf numFmtId="0" fontId="100" fillId="0" borderId="48" xfId="0" applyFont="1" applyBorder="1"/>
    <xf numFmtId="3" fontId="109" fillId="9" borderId="9" xfId="0" applyNumberFormat="1" applyFont="1" applyFill="1" applyBorder="1"/>
    <xf numFmtId="0" fontId="100" fillId="0" borderId="51" xfId="0" applyFont="1" applyBorder="1"/>
    <xf numFmtId="3" fontId="97" fillId="9" borderId="0" xfId="0" applyNumberFormat="1" applyFont="1" applyFill="1" applyAlignment="1">
      <alignment horizontal="center" vertical="center"/>
    </xf>
    <xf numFmtId="0" fontId="108" fillId="9" borderId="0" xfId="0" applyFont="1" applyFill="1" applyAlignment="1">
      <alignment horizontal="center" vertical="center"/>
    </xf>
    <xf numFmtId="0" fontId="120" fillId="9" borderId="0" xfId="0" applyFont="1" applyFill="1" applyAlignment="1">
      <alignment horizontal="center" vertical="center"/>
    </xf>
    <xf numFmtId="0" fontId="120" fillId="9" borderId="0" xfId="0" applyFont="1" applyFill="1" applyAlignment="1">
      <alignment horizontal="left" vertical="center"/>
    </xf>
    <xf numFmtId="0" fontId="100" fillId="0" borderId="0" xfId="0" applyFont="1" applyAlignment="1">
      <alignment horizontal="left" vertical="center"/>
    </xf>
    <xf numFmtId="0" fontId="100" fillId="0" borderId="0" xfId="0" applyFont="1" applyAlignment="1">
      <alignment vertical="center"/>
    </xf>
    <xf numFmtId="3" fontId="111" fillId="8" borderId="0" xfId="0" applyNumberFormat="1" applyFont="1" applyFill="1" applyAlignment="1">
      <alignment horizontal="center"/>
    </xf>
    <xf numFmtId="3" fontId="102" fillId="9" borderId="0" xfId="0" applyNumberFormat="1" applyFont="1" applyFill="1"/>
    <xf numFmtId="0" fontId="108" fillId="0" borderId="9" xfId="0" applyFont="1" applyBorder="1"/>
    <xf numFmtId="0" fontId="130" fillId="9" borderId="9" xfId="0" applyFont="1" applyFill="1" applyBorder="1" applyAlignment="1">
      <alignment horizontal="center"/>
    </xf>
    <xf numFmtId="3" fontId="17" fillId="9" borderId="7" xfId="0" applyNumberFormat="1" applyFont="1" applyFill="1" applyBorder="1" applyAlignment="1">
      <alignment horizontal="center"/>
    </xf>
    <xf numFmtId="0" fontId="0" fillId="0" borderId="7" xfId="0" applyBorder="1" applyAlignment="1">
      <alignment horizontal="center"/>
    </xf>
    <xf numFmtId="3" fontId="21" fillId="2" borderId="2" xfId="0" applyNumberFormat="1" applyFont="1" applyFill="1" applyBorder="1" applyAlignment="1" applyProtection="1">
      <alignment horizontal="center"/>
      <protection locked="0"/>
    </xf>
    <xf numFmtId="3" fontId="21" fillId="2" borderId="3" xfId="0" applyNumberFormat="1" applyFont="1" applyFill="1" applyBorder="1" applyAlignment="1" applyProtection="1">
      <alignment horizontal="center"/>
      <protection locked="0"/>
    </xf>
    <xf numFmtId="3" fontId="21" fillId="2" borderId="4" xfId="0" applyNumberFormat="1" applyFont="1" applyFill="1" applyBorder="1" applyAlignment="1" applyProtection="1">
      <alignment horizontal="center"/>
      <protection locked="0"/>
    </xf>
    <xf numFmtId="3" fontId="21" fillId="2" borderId="32" xfId="0" applyNumberFormat="1" applyFont="1" applyFill="1" applyBorder="1" applyAlignment="1" applyProtection="1">
      <alignment horizontal="center"/>
      <protection locked="0"/>
    </xf>
    <xf numFmtId="3" fontId="21" fillId="2" borderId="33" xfId="0" applyNumberFormat="1" applyFont="1" applyFill="1" applyBorder="1" applyAlignment="1" applyProtection="1">
      <alignment horizontal="center"/>
      <protection locked="0"/>
    </xf>
    <xf numFmtId="3" fontId="21" fillId="2" borderId="34" xfId="0" applyNumberFormat="1" applyFont="1" applyFill="1" applyBorder="1" applyAlignment="1" applyProtection="1">
      <alignment horizontal="center"/>
      <protection locked="0"/>
    </xf>
    <xf numFmtId="0" fontId="100" fillId="9" borderId="0" xfId="0" applyFont="1" applyFill="1" applyAlignment="1">
      <alignment horizontal="center" vertical="center" wrapText="1"/>
    </xf>
    <xf numFmtId="0" fontId="0" fillId="9" borderId="0" xfId="0" applyFill="1" applyAlignment="1">
      <alignment horizontal="center" vertical="center" wrapText="1"/>
    </xf>
    <xf numFmtId="3" fontId="30" fillId="9" borderId="44" xfId="0" applyNumberFormat="1" applyFont="1" applyFill="1" applyBorder="1" applyAlignment="1">
      <alignment vertical="center"/>
    </xf>
    <xf numFmtId="3" fontId="30" fillId="9" borderId="45" xfId="0" applyNumberFormat="1" applyFont="1" applyFill="1" applyBorder="1" applyAlignment="1">
      <alignment vertical="center"/>
    </xf>
    <xf numFmtId="3" fontId="30" fillId="9" borderId="46" xfId="0" applyNumberFormat="1" applyFont="1" applyFill="1" applyBorder="1" applyAlignment="1">
      <alignment vertical="center"/>
    </xf>
    <xf numFmtId="3" fontId="30" fillId="9" borderId="47" xfId="0" applyNumberFormat="1" applyFont="1" applyFill="1" applyBorder="1" applyAlignment="1">
      <alignment vertical="center"/>
    </xf>
    <xf numFmtId="3" fontId="30" fillId="9" borderId="0" xfId="0" applyNumberFormat="1" applyFont="1" applyFill="1" applyAlignment="1">
      <alignment vertical="center"/>
    </xf>
    <xf numFmtId="3" fontId="30" fillId="9" borderId="48" xfId="0" applyNumberFormat="1" applyFont="1" applyFill="1" applyBorder="1" applyAlignment="1">
      <alignment vertical="center"/>
    </xf>
    <xf numFmtId="3" fontId="30" fillId="9" borderId="0" xfId="0" applyNumberFormat="1" applyFont="1" applyFill="1" applyBorder="1" applyAlignment="1">
      <alignment horizontal="center" vertical="center"/>
    </xf>
  </cellXfs>
  <cellStyles count="27">
    <cellStyle name="Comma" xfId="1" builtinId="3"/>
    <cellStyle name="Comma 2" xfId="5" xr:uid="{00000000-0005-0000-0000-000001000000}"/>
    <cellStyle name="Comma 2 2" xfId="26" xr:uid="{DB27768A-EB50-42EF-8DB8-4714C3D6CCF2}"/>
    <cellStyle name="Comma 3" xfId="25" xr:uid="{E0A9497D-067B-4394-B0DB-4109033D3576}"/>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Hyperlink" xfId="3" builtinId="8"/>
    <cellStyle name="Hyperlink 2" xfId="6" xr:uid="{00000000-0005-0000-0000-000008000000}"/>
    <cellStyle name="Normal" xfId="0" builtinId="0"/>
    <cellStyle name="Normal 2" xfId="2" xr:uid="{00000000-0005-0000-0000-00000A000000}"/>
    <cellStyle name="Normal 2 2" xfId="14" xr:uid="{00000000-0005-0000-0000-00000B000000}"/>
    <cellStyle name="Normal 2 2 2" xfId="15" xr:uid="{00000000-0005-0000-0000-00000C000000}"/>
    <cellStyle name="Normal 2 3" xfId="16" xr:uid="{00000000-0005-0000-0000-00000D000000}"/>
    <cellStyle name="Normal 3" xfId="7" xr:uid="{00000000-0005-0000-0000-00000E000000}"/>
    <cellStyle name="Normal 3 2" xfId="8" xr:uid="{00000000-0005-0000-0000-00000F000000}"/>
    <cellStyle name="Normal 3 2 2" xfId="9" xr:uid="{00000000-0005-0000-0000-000010000000}"/>
    <cellStyle name="Normal 3 2 3" xfId="10" xr:uid="{00000000-0005-0000-0000-000011000000}"/>
    <cellStyle name="Normal 3 3" xfId="11" xr:uid="{00000000-0005-0000-0000-000012000000}"/>
    <cellStyle name="Normal 3 4" xfId="12" xr:uid="{00000000-0005-0000-0000-000013000000}"/>
    <cellStyle name="Normal 4" xfId="4" xr:uid="{00000000-0005-0000-0000-000014000000}"/>
    <cellStyle name="Normal 4 2" xfId="24" xr:uid="{00000000-0005-0000-0000-000015000000}"/>
    <cellStyle name="Normal 5" xfId="17" xr:uid="{00000000-0005-0000-0000-000016000000}"/>
    <cellStyle name="Normal 6" xfId="18" xr:uid="{00000000-0005-0000-0000-000017000000}"/>
    <cellStyle name="Percent" xfId="13" builtinId="5"/>
  </cellStyles>
  <dxfs count="0"/>
  <tableStyles count="0" defaultTableStyle="TableStyleMedium2" defaultPivotStyle="PivotStyleMedium9"/>
  <colors>
    <mruColors>
      <color rgb="FFE8ECFE"/>
      <color rgb="FFE3F1FD"/>
      <color rgb="FFD9D9D9"/>
      <color rgb="FFFDF8B9"/>
      <color rgb="FFFEFCDE"/>
      <color rgb="FFD1E8FB"/>
      <color rgb="FFAED7F8"/>
      <color rgb="FFF2F2F2"/>
      <color rgb="FFE7FEFF"/>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4.xml"/></Relationships>
</file>

<file path=xl/ctrlProps/ctrlProp1.xml><?xml version="1.0" encoding="utf-8"?>
<formControlPr xmlns="http://schemas.microsoft.com/office/spreadsheetml/2009/9/main" objectType="CheckBox" fmlaLink="'For internal use (extraction)'!$DX$3" lockText="1" noThreeD="1"/>
</file>

<file path=xl/ctrlProps/ctrlProp10.xml><?xml version="1.0" encoding="utf-8"?>
<formControlPr xmlns="http://schemas.microsoft.com/office/spreadsheetml/2009/9/main" objectType="CheckBox" fmlaLink="'For internal use (extraction)'!$EG$3" lockText="1" noThreeD="1"/>
</file>

<file path=xl/ctrlProps/ctrlProp100.xml><?xml version="1.0" encoding="utf-8"?>
<formControlPr xmlns="http://schemas.microsoft.com/office/spreadsheetml/2009/9/main" objectType="CheckBox" fmlaLink="'For internal use (extraction)'!$EA$7" lockText="1" noThreeD="1"/>
</file>

<file path=xl/ctrlProps/ctrlProp101.xml><?xml version="1.0" encoding="utf-8"?>
<formControlPr xmlns="http://schemas.microsoft.com/office/spreadsheetml/2009/9/main" objectType="CheckBox" fmlaLink="'For internal use (extraction)'!$EB$7" lockText="1" noThreeD="1"/>
</file>

<file path=xl/ctrlProps/ctrlProp102.xml><?xml version="1.0" encoding="utf-8"?>
<formControlPr xmlns="http://schemas.microsoft.com/office/spreadsheetml/2009/9/main" objectType="CheckBox" fmlaLink="'For internal use (extraction)'!$EC$7" lockText="1" noThreeD="1"/>
</file>

<file path=xl/ctrlProps/ctrlProp103.xml><?xml version="1.0" encoding="utf-8"?>
<formControlPr xmlns="http://schemas.microsoft.com/office/spreadsheetml/2009/9/main" objectType="CheckBox" fmlaLink="'For internal use (extraction)'!$ED$7" lockText="1" noThreeD="1"/>
</file>

<file path=xl/ctrlProps/ctrlProp104.xml><?xml version="1.0" encoding="utf-8"?>
<formControlPr xmlns="http://schemas.microsoft.com/office/spreadsheetml/2009/9/main" objectType="CheckBox" fmlaLink="'For internal use (extraction)'!$EE$7" lockText="1" noThreeD="1"/>
</file>

<file path=xl/ctrlProps/ctrlProp105.xml><?xml version="1.0" encoding="utf-8"?>
<formControlPr xmlns="http://schemas.microsoft.com/office/spreadsheetml/2009/9/main" objectType="CheckBox" fmlaLink="'For internal use (extraction)'!$EF$7" lockText="1" noThreeD="1"/>
</file>

<file path=xl/ctrlProps/ctrlProp106.xml><?xml version="1.0" encoding="utf-8"?>
<formControlPr xmlns="http://schemas.microsoft.com/office/spreadsheetml/2009/9/main" objectType="CheckBox" fmlaLink="'For internal use (extraction)'!$EG$7" lockText="1" noThreeD="1"/>
</file>

<file path=xl/ctrlProps/ctrlProp107.xml><?xml version="1.0" encoding="utf-8"?>
<formControlPr xmlns="http://schemas.microsoft.com/office/spreadsheetml/2009/9/main" objectType="CheckBox" fmlaLink="'For internal use (extraction)'!$EH$7" lockText="1" noThreeD="1"/>
</file>

<file path=xl/ctrlProps/ctrlProp108.xml><?xml version="1.0" encoding="utf-8"?>
<formControlPr xmlns="http://schemas.microsoft.com/office/spreadsheetml/2009/9/main" objectType="CheckBox" fmlaLink="'For internal use (extraction)'!$EI$7" lockText="1" noThreeD="1"/>
</file>

<file path=xl/ctrlProps/ctrlProp109.xml><?xml version="1.0" encoding="utf-8"?>
<formControlPr xmlns="http://schemas.microsoft.com/office/spreadsheetml/2009/9/main" objectType="CheckBox" fmlaLink="'For internal use (extraction)'!$EJ$7" lockText="1" noThreeD="1"/>
</file>

<file path=xl/ctrlProps/ctrlProp11.xml><?xml version="1.0" encoding="utf-8"?>
<formControlPr xmlns="http://schemas.microsoft.com/office/spreadsheetml/2009/9/main" objectType="CheckBox" fmlaLink="'For internal use (extraction)'!$EH$3" lockText="1" noThreeD="1"/>
</file>

<file path=xl/ctrlProps/ctrlProp110.xml><?xml version="1.0" encoding="utf-8"?>
<formControlPr xmlns="http://schemas.microsoft.com/office/spreadsheetml/2009/9/main" objectType="CheckBox" fmlaLink="'For internal use (extraction)'!$EK$7" lockText="1" noThreeD="1"/>
</file>

<file path=xl/ctrlProps/ctrlProp111.xml><?xml version="1.0" encoding="utf-8"?>
<formControlPr xmlns="http://schemas.microsoft.com/office/spreadsheetml/2009/9/main" objectType="CheckBox" fmlaLink="'For internal use (extraction)'!$EL$7" lockText="1" noThreeD="1"/>
</file>

<file path=xl/ctrlProps/ctrlProp112.xml><?xml version="1.0" encoding="utf-8"?>
<formControlPr xmlns="http://schemas.microsoft.com/office/spreadsheetml/2009/9/main" objectType="CheckBox" fmlaLink="'For internal use (extraction)'!$EM$7" lockText="1" noThreeD="1"/>
</file>

<file path=xl/ctrlProps/ctrlProp113.xml><?xml version="1.0" encoding="utf-8"?>
<formControlPr xmlns="http://schemas.microsoft.com/office/spreadsheetml/2009/9/main" objectType="CheckBox" fmlaLink="'For internal use (extraction)'!$EN$7" lockText="1" noThreeD="1"/>
</file>

<file path=xl/ctrlProps/ctrlProp114.xml><?xml version="1.0" encoding="utf-8"?>
<formControlPr xmlns="http://schemas.microsoft.com/office/spreadsheetml/2009/9/main" objectType="CheckBox" fmlaLink="'For internal use (extraction)'!$EO$7" lockText="1" noThreeD="1"/>
</file>

<file path=xl/ctrlProps/ctrlProp115.xml><?xml version="1.0" encoding="utf-8"?>
<formControlPr xmlns="http://schemas.microsoft.com/office/spreadsheetml/2009/9/main" objectType="CheckBox" fmlaLink="'For internal use (extraction)'!$EP$7" lockText="1" noThreeD="1"/>
</file>

<file path=xl/ctrlProps/ctrlProp116.xml><?xml version="1.0" encoding="utf-8"?>
<formControlPr xmlns="http://schemas.microsoft.com/office/spreadsheetml/2009/9/main" objectType="CheckBox" fmlaLink="'For internal use (extraction)'!$EQ$7" lockText="1" noThreeD="1"/>
</file>

<file path=xl/ctrlProps/ctrlProp117.xml><?xml version="1.0" encoding="utf-8"?>
<formControlPr xmlns="http://schemas.microsoft.com/office/spreadsheetml/2009/9/main" objectType="CheckBox" fmlaLink="'For internal use (extraction)'!$ER$7" lockText="1" noThreeD="1"/>
</file>

<file path=xl/ctrlProps/ctrlProp118.xml><?xml version="1.0" encoding="utf-8"?>
<formControlPr xmlns="http://schemas.microsoft.com/office/spreadsheetml/2009/9/main" objectType="CheckBox" fmlaLink="'For internal use (extraction)'!$ES$7" lockText="1" noThreeD="1"/>
</file>

<file path=xl/ctrlProps/ctrlProp119.xml><?xml version="1.0" encoding="utf-8"?>
<formControlPr xmlns="http://schemas.microsoft.com/office/spreadsheetml/2009/9/main" objectType="CheckBox" fmlaLink="'For internal use (extraction)'!$ET$7" lockText="1" noThreeD="1"/>
</file>

<file path=xl/ctrlProps/ctrlProp12.xml><?xml version="1.0" encoding="utf-8"?>
<formControlPr xmlns="http://schemas.microsoft.com/office/spreadsheetml/2009/9/main" objectType="CheckBox" fmlaLink="'For internal use (extraction)'!$EI$3" lockText="1" noThreeD="1"/>
</file>

<file path=xl/ctrlProps/ctrlProp120.xml><?xml version="1.0" encoding="utf-8"?>
<formControlPr xmlns="http://schemas.microsoft.com/office/spreadsheetml/2009/9/main" objectType="CheckBox" fmlaLink="'For internal use (extraction)'!$EU$7" lockText="1" noThreeD="1"/>
</file>

<file path=xl/ctrlProps/ctrlProp13.xml><?xml version="1.0" encoding="utf-8"?>
<formControlPr xmlns="http://schemas.microsoft.com/office/spreadsheetml/2009/9/main" objectType="CheckBox" fmlaLink="'For internal use (extraction)'!$EJ$3" lockText="1" noThreeD="1"/>
</file>

<file path=xl/ctrlProps/ctrlProp14.xml><?xml version="1.0" encoding="utf-8"?>
<formControlPr xmlns="http://schemas.microsoft.com/office/spreadsheetml/2009/9/main" objectType="CheckBox" fmlaLink="'For internal use (extraction)'!$EK$3" lockText="1" noThreeD="1"/>
</file>

<file path=xl/ctrlProps/ctrlProp15.xml><?xml version="1.0" encoding="utf-8"?>
<formControlPr xmlns="http://schemas.microsoft.com/office/spreadsheetml/2009/9/main" objectType="CheckBox" fmlaLink="'For internal use (extraction)'!$EL$3" lockText="1" noThreeD="1"/>
</file>

<file path=xl/ctrlProps/ctrlProp16.xml><?xml version="1.0" encoding="utf-8"?>
<formControlPr xmlns="http://schemas.microsoft.com/office/spreadsheetml/2009/9/main" objectType="CheckBox" fmlaLink="'For internal use (extraction)'!$EM$3" lockText="1" noThreeD="1"/>
</file>

<file path=xl/ctrlProps/ctrlProp17.xml><?xml version="1.0" encoding="utf-8"?>
<formControlPr xmlns="http://schemas.microsoft.com/office/spreadsheetml/2009/9/main" objectType="CheckBox" fmlaLink="'For internal use (extraction)'!$EN$3" lockText="1" noThreeD="1"/>
</file>

<file path=xl/ctrlProps/ctrlProp18.xml><?xml version="1.0" encoding="utf-8"?>
<formControlPr xmlns="http://schemas.microsoft.com/office/spreadsheetml/2009/9/main" objectType="CheckBox" fmlaLink="'For internal use (extraction)'!$EO$3" lockText="1" noThreeD="1"/>
</file>

<file path=xl/ctrlProps/ctrlProp19.xml><?xml version="1.0" encoding="utf-8"?>
<formControlPr xmlns="http://schemas.microsoft.com/office/spreadsheetml/2009/9/main" objectType="CheckBox" fmlaLink="'For internal use (extraction)'!$EP$3" lockText="1" noThreeD="1"/>
</file>

<file path=xl/ctrlProps/ctrlProp2.xml><?xml version="1.0" encoding="utf-8"?>
<formControlPr xmlns="http://schemas.microsoft.com/office/spreadsheetml/2009/9/main" objectType="CheckBox" fmlaLink="'For internal use (extraction)'!$DY$3" lockText="1" noThreeD="1"/>
</file>

<file path=xl/ctrlProps/ctrlProp20.xml><?xml version="1.0" encoding="utf-8"?>
<formControlPr xmlns="http://schemas.microsoft.com/office/spreadsheetml/2009/9/main" objectType="CheckBox" fmlaLink="'For internal use (extraction)'!$EQ$3" lockText="1" noThreeD="1"/>
</file>

<file path=xl/ctrlProps/ctrlProp21.xml><?xml version="1.0" encoding="utf-8"?>
<formControlPr xmlns="http://schemas.microsoft.com/office/spreadsheetml/2009/9/main" objectType="CheckBox" fmlaLink="'For internal use (extraction)'!$ER$3" lockText="1" noThreeD="1"/>
</file>

<file path=xl/ctrlProps/ctrlProp22.xml><?xml version="1.0" encoding="utf-8"?>
<formControlPr xmlns="http://schemas.microsoft.com/office/spreadsheetml/2009/9/main" objectType="CheckBox" fmlaLink="'For internal use (extraction)'!$ES$3" lockText="1" noThreeD="1"/>
</file>

<file path=xl/ctrlProps/ctrlProp23.xml><?xml version="1.0" encoding="utf-8"?>
<formControlPr xmlns="http://schemas.microsoft.com/office/spreadsheetml/2009/9/main" objectType="CheckBox" fmlaLink="'For internal use (extraction)'!$ET$3" lockText="1" noThreeD="1"/>
</file>

<file path=xl/ctrlProps/ctrlProp24.xml><?xml version="1.0" encoding="utf-8"?>
<formControlPr xmlns="http://schemas.microsoft.com/office/spreadsheetml/2009/9/main" objectType="CheckBox" fmlaLink="'For internal use (extraction)'!$EU$3" lockText="1" noThreeD="1"/>
</file>

<file path=xl/ctrlProps/ctrlProp25.xml><?xml version="1.0" encoding="utf-8"?>
<formControlPr xmlns="http://schemas.microsoft.com/office/spreadsheetml/2009/9/main" objectType="CheckBox" fmlaLink="'For internal use (extraction)'!$DX$5" lockText="1" noThreeD="1"/>
</file>

<file path=xl/ctrlProps/ctrlProp26.xml><?xml version="1.0" encoding="utf-8"?>
<formControlPr xmlns="http://schemas.microsoft.com/office/spreadsheetml/2009/9/main" objectType="CheckBox" fmlaLink="'For internal use (extraction)'!$DY$5" lockText="1" noThreeD="1"/>
</file>

<file path=xl/ctrlProps/ctrlProp27.xml><?xml version="1.0" encoding="utf-8"?>
<formControlPr xmlns="http://schemas.microsoft.com/office/spreadsheetml/2009/9/main" objectType="CheckBox" fmlaLink="'For internal use (extraction)'!$DZ$5" lockText="1" noThreeD="1"/>
</file>

<file path=xl/ctrlProps/ctrlProp28.xml><?xml version="1.0" encoding="utf-8"?>
<formControlPr xmlns="http://schemas.microsoft.com/office/spreadsheetml/2009/9/main" objectType="CheckBox" fmlaLink="'For internal use (extraction)'!$EA$5" lockText="1" noThreeD="1"/>
</file>

<file path=xl/ctrlProps/ctrlProp29.xml><?xml version="1.0" encoding="utf-8"?>
<formControlPr xmlns="http://schemas.microsoft.com/office/spreadsheetml/2009/9/main" objectType="CheckBox" fmlaLink="'For internal use (extraction)'!$EB$5" lockText="1" noThreeD="1"/>
</file>

<file path=xl/ctrlProps/ctrlProp3.xml><?xml version="1.0" encoding="utf-8"?>
<formControlPr xmlns="http://schemas.microsoft.com/office/spreadsheetml/2009/9/main" objectType="CheckBox" fmlaLink="'For internal use (extraction)'!$DZ$3" lockText="1" noThreeD="1"/>
</file>

<file path=xl/ctrlProps/ctrlProp30.xml><?xml version="1.0" encoding="utf-8"?>
<formControlPr xmlns="http://schemas.microsoft.com/office/spreadsheetml/2009/9/main" objectType="CheckBox" fmlaLink="'For internal use (extraction)'!$EC$5" lockText="1" noThreeD="1"/>
</file>

<file path=xl/ctrlProps/ctrlProp31.xml><?xml version="1.0" encoding="utf-8"?>
<formControlPr xmlns="http://schemas.microsoft.com/office/spreadsheetml/2009/9/main" objectType="CheckBox" fmlaLink="'For internal use (extraction)'!$ED$5" lockText="1" noThreeD="1"/>
</file>

<file path=xl/ctrlProps/ctrlProp32.xml><?xml version="1.0" encoding="utf-8"?>
<formControlPr xmlns="http://schemas.microsoft.com/office/spreadsheetml/2009/9/main" objectType="CheckBox" fmlaLink="'For internal use (extraction)'!$EE$5" lockText="1" noThreeD="1"/>
</file>

<file path=xl/ctrlProps/ctrlProp33.xml><?xml version="1.0" encoding="utf-8"?>
<formControlPr xmlns="http://schemas.microsoft.com/office/spreadsheetml/2009/9/main" objectType="CheckBox" fmlaLink="'For internal use (extraction)'!$EF$5" lockText="1" noThreeD="1"/>
</file>

<file path=xl/ctrlProps/ctrlProp34.xml><?xml version="1.0" encoding="utf-8"?>
<formControlPr xmlns="http://schemas.microsoft.com/office/spreadsheetml/2009/9/main" objectType="CheckBox" fmlaLink="'For internal use (extraction)'!$EG$5" lockText="1" noThreeD="1"/>
</file>

<file path=xl/ctrlProps/ctrlProp35.xml><?xml version="1.0" encoding="utf-8"?>
<formControlPr xmlns="http://schemas.microsoft.com/office/spreadsheetml/2009/9/main" objectType="CheckBox" fmlaLink="'For internal use (extraction)'!$EH$5" lockText="1" noThreeD="1"/>
</file>

<file path=xl/ctrlProps/ctrlProp36.xml><?xml version="1.0" encoding="utf-8"?>
<formControlPr xmlns="http://schemas.microsoft.com/office/spreadsheetml/2009/9/main" objectType="CheckBox" fmlaLink="'For internal use (extraction)'!$EI$5" lockText="1" noThreeD="1"/>
</file>

<file path=xl/ctrlProps/ctrlProp37.xml><?xml version="1.0" encoding="utf-8"?>
<formControlPr xmlns="http://schemas.microsoft.com/office/spreadsheetml/2009/9/main" objectType="CheckBox" fmlaLink="'For internal use (extraction)'!$EJ$5" lockText="1" noThreeD="1"/>
</file>

<file path=xl/ctrlProps/ctrlProp38.xml><?xml version="1.0" encoding="utf-8"?>
<formControlPr xmlns="http://schemas.microsoft.com/office/spreadsheetml/2009/9/main" objectType="CheckBox" fmlaLink="'For internal use (extraction)'!$EK$5" lockText="1" noThreeD="1"/>
</file>

<file path=xl/ctrlProps/ctrlProp39.xml><?xml version="1.0" encoding="utf-8"?>
<formControlPr xmlns="http://schemas.microsoft.com/office/spreadsheetml/2009/9/main" objectType="CheckBox" fmlaLink="'For internal use (extraction)'!$EL$5" lockText="1" noThreeD="1"/>
</file>

<file path=xl/ctrlProps/ctrlProp4.xml><?xml version="1.0" encoding="utf-8"?>
<formControlPr xmlns="http://schemas.microsoft.com/office/spreadsheetml/2009/9/main" objectType="CheckBox" fmlaLink="'For internal use (extraction)'!$EA$3" lockText="1" noThreeD="1"/>
</file>

<file path=xl/ctrlProps/ctrlProp40.xml><?xml version="1.0" encoding="utf-8"?>
<formControlPr xmlns="http://schemas.microsoft.com/office/spreadsheetml/2009/9/main" objectType="CheckBox" fmlaLink="'For internal use (extraction)'!$EM$5" lockText="1" noThreeD="1"/>
</file>

<file path=xl/ctrlProps/ctrlProp41.xml><?xml version="1.0" encoding="utf-8"?>
<formControlPr xmlns="http://schemas.microsoft.com/office/spreadsheetml/2009/9/main" objectType="CheckBox" fmlaLink="'For internal use (extraction)'!$EN$5" lockText="1" noThreeD="1"/>
</file>

<file path=xl/ctrlProps/ctrlProp42.xml><?xml version="1.0" encoding="utf-8"?>
<formControlPr xmlns="http://schemas.microsoft.com/office/spreadsheetml/2009/9/main" objectType="CheckBox" fmlaLink="'For internal use (extraction)'!$EO$5" lockText="1" noThreeD="1"/>
</file>

<file path=xl/ctrlProps/ctrlProp43.xml><?xml version="1.0" encoding="utf-8"?>
<formControlPr xmlns="http://schemas.microsoft.com/office/spreadsheetml/2009/9/main" objectType="CheckBox" fmlaLink="'For internal use (extraction)'!$EP$5" lockText="1" noThreeD="1"/>
</file>

<file path=xl/ctrlProps/ctrlProp44.xml><?xml version="1.0" encoding="utf-8"?>
<formControlPr xmlns="http://schemas.microsoft.com/office/spreadsheetml/2009/9/main" objectType="CheckBox" fmlaLink="'For internal use (extraction)'!$EQ$5" lockText="1" noThreeD="1"/>
</file>

<file path=xl/ctrlProps/ctrlProp45.xml><?xml version="1.0" encoding="utf-8"?>
<formControlPr xmlns="http://schemas.microsoft.com/office/spreadsheetml/2009/9/main" objectType="CheckBox" fmlaLink="'For internal use (extraction)'!$ER$5" lockText="1" noThreeD="1"/>
</file>

<file path=xl/ctrlProps/ctrlProp46.xml><?xml version="1.0" encoding="utf-8"?>
<formControlPr xmlns="http://schemas.microsoft.com/office/spreadsheetml/2009/9/main" objectType="CheckBox" fmlaLink="'For internal use (extraction)'!$ES$5" lockText="1" noThreeD="1"/>
</file>

<file path=xl/ctrlProps/ctrlProp47.xml><?xml version="1.0" encoding="utf-8"?>
<formControlPr xmlns="http://schemas.microsoft.com/office/spreadsheetml/2009/9/main" objectType="CheckBox" fmlaLink="'For internal use (extraction)'!$ET$5" lockText="1" noThreeD="1"/>
</file>

<file path=xl/ctrlProps/ctrlProp48.xml><?xml version="1.0" encoding="utf-8"?>
<formControlPr xmlns="http://schemas.microsoft.com/office/spreadsheetml/2009/9/main" objectType="CheckBox" fmlaLink="'For internal use (extraction)'!$EU$5" lockText="1" noThreeD="1"/>
</file>

<file path=xl/ctrlProps/ctrlProp49.xml><?xml version="1.0" encoding="utf-8"?>
<formControlPr xmlns="http://schemas.microsoft.com/office/spreadsheetml/2009/9/main" objectType="CheckBox" fmlaLink="'For internal use (extraction)'!$DX$4" lockText="1" noThreeD="1"/>
</file>

<file path=xl/ctrlProps/ctrlProp5.xml><?xml version="1.0" encoding="utf-8"?>
<formControlPr xmlns="http://schemas.microsoft.com/office/spreadsheetml/2009/9/main" objectType="CheckBox" fmlaLink="'For internal use (extraction)'!$EB$3" lockText="1" noThreeD="1"/>
</file>

<file path=xl/ctrlProps/ctrlProp50.xml><?xml version="1.0" encoding="utf-8"?>
<formControlPr xmlns="http://schemas.microsoft.com/office/spreadsheetml/2009/9/main" objectType="CheckBox" fmlaLink="'For internal use (extraction)'!$DY$4" lockText="1" noThreeD="1"/>
</file>

<file path=xl/ctrlProps/ctrlProp51.xml><?xml version="1.0" encoding="utf-8"?>
<formControlPr xmlns="http://schemas.microsoft.com/office/spreadsheetml/2009/9/main" objectType="CheckBox" fmlaLink="'For internal use (extraction)'!$DZ$4" lockText="1" noThreeD="1"/>
</file>

<file path=xl/ctrlProps/ctrlProp52.xml><?xml version="1.0" encoding="utf-8"?>
<formControlPr xmlns="http://schemas.microsoft.com/office/spreadsheetml/2009/9/main" objectType="CheckBox" fmlaLink="'For internal use (extraction)'!$EA$4" lockText="1" noThreeD="1"/>
</file>

<file path=xl/ctrlProps/ctrlProp53.xml><?xml version="1.0" encoding="utf-8"?>
<formControlPr xmlns="http://schemas.microsoft.com/office/spreadsheetml/2009/9/main" objectType="CheckBox" fmlaLink="'For internal use (extraction)'!$EB$4" lockText="1" noThreeD="1"/>
</file>

<file path=xl/ctrlProps/ctrlProp54.xml><?xml version="1.0" encoding="utf-8"?>
<formControlPr xmlns="http://schemas.microsoft.com/office/spreadsheetml/2009/9/main" objectType="CheckBox" fmlaLink="'For internal use (extraction)'!$EC$4" lockText="1" noThreeD="1"/>
</file>

<file path=xl/ctrlProps/ctrlProp55.xml><?xml version="1.0" encoding="utf-8"?>
<formControlPr xmlns="http://schemas.microsoft.com/office/spreadsheetml/2009/9/main" objectType="CheckBox" fmlaLink="'For internal use (extraction)'!$ED$4" lockText="1" noThreeD="1"/>
</file>

<file path=xl/ctrlProps/ctrlProp56.xml><?xml version="1.0" encoding="utf-8"?>
<formControlPr xmlns="http://schemas.microsoft.com/office/spreadsheetml/2009/9/main" objectType="CheckBox" fmlaLink="'For internal use (extraction)'!$EE$4" lockText="1" noThreeD="1"/>
</file>

<file path=xl/ctrlProps/ctrlProp57.xml><?xml version="1.0" encoding="utf-8"?>
<formControlPr xmlns="http://schemas.microsoft.com/office/spreadsheetml/2009/9/main" objectType="CheckBox" fmlaLink="'For internal use (extraction)'!$EF$4" lockText="1" noThreeD="1"/>
</file>

<file path=xl/ctrlProps/ctrlProp58.xml><?xml version="1.0" encoding="utf-8"?>
<formControlPr xmlns="http://schemas.microsoft.com/office/spreadsheetml/2009/9/main" objectType="CheckBox" fmlaLink="'For internal use (extraction)'!$EG$4" lockText="1" noThreeD="1"/>
</file>

<file path=xl/ctrlProps/ctrlProp59.xml><?xml version="1.0" encoding="utf-8"?>
<formControlPr xmlns="http://schemas.microsoft.com/office/spreadsheetml/2009/9/main" objectType="CheckBox" fmlaLink="'For internal use (extraction)'!$EH$4" lockText="1" noThreeD="1"/>
</file>

<file path=xl/ctrlProps/ctrlProp6.xml><?xml version="1.0" encoding="utf-8"?>
<formControlPr xmlns="http://schemas.microsoft.com/office/spreadsheetml/2009/9/main" objectType="CheckBox" fmlaLink="'For internal use (extraction)'!$EC$3" lockText="1" noThreeD="1"/>
</file>

<file path=xl/ctrlProps/ctrlProp60.xml><?xml version="1.0" encoding="utf-8"?>
<formControlPr xmlns="http://schemas.microsoft.com/office/spreadsheetml/2009/9/main" objectType="CheckBox" fmlaLink="'For internal use (extraction)'!$EI$4" lockText="1" noThreeD="1"/>
</file>

<file path=xl/ctrlProps/ctrlProp61.xml><?xml version="1.0" encoding="utf-8"?>
<formControlPr xmlns="http://schemas.microsoft.com/office/spreadsheetml/2009/9/main" objectType="CheckBox" fmlaLink="'For internal use (extraction)'!$EJ$4" lockText="1" noThreeD="1"/>
</file>

<file path=xl/ctrlProps/ctrlProp62.xml><?xml version="1.0" encoding="utf-8"?>
<formControlPr xmlns="http://schemas.microsoft.com/office/spreadsheetml/2009/9/main" objectType="CheckBox" fmlaLink="'For internal use (extraction)'!$EK$4" lockText="1" noThreeD="1"/>
</file>

<file path=xl/ctrlProps/ctrlProp63.xml><?xml version="1.0" encoding="utf-8"?>
<formControlPr xmlns="http://schemas.microsoft.com/office/spreadsheetml/2009/9/main" objectType="CheckBox" fmlaLink="'For internal use (extraction)'!$EL$4" lockText="1" noThreeD="1"/>
</file>

<file path=xl/ctrlProps/ctrlProp64.xml><?xml version="1.0" encoding="utf-8"?>
<formControlPr xmlns="http://schemas.microsoft.com/office/spreadsheetml/2009/9/main" objectType="CheckBox" fmlaLink="'For internal use (extraction)'!$EM$4" lockText="1" noThreeD="1"/>
</file>

<file path=xl/ctrlProps/ctrlProp65.xml><?xml version="1.0" encoding="utf-8"?>
<formControlPr xmlns="http://schemas.microsoft.com/office/spreadsheetml/2009/9/main" objectType="CheckBox" fmlaLink="'For internal use (extraction)'!$EN$4" lockText="1" noThreeD="1"/>
</file>

<file path=xl/ctrlProps/ctrlProp66.xml><?xml version="1.0" encoding="utf-8"?>
<formControlPr xmlns="http://schemas.microsoft.com/office/spreadsheetml/2009/9/main" objectType="CheckBox" fmlaLink="'For internal use (extraction)'!$EO$4" lockText="1" noThreeD="1"/>
</file>

<file path=xl/ctrlProps/ctrlProp67.xml><?xml version="1.0" encoding="utf-8"?>
<formControlPr xmlns="http://schemas.microsoft.com/office/spreadsheetml/2009/9/main" objectType="CheckBox" fmlaLink="'For internal use (extraction)'!$EP$4" lockText="1" noThreeD="1"/>
</file>

<file path=xl/ctrlProps/ctrlProp68.xml><?xml version="1.0" encoding="utf-8"?>
<formControlPr xmlns="http://schemas.microsoft.com/office/spreadsheetml/2009/9/main" objectType="CheckBox" fmlaLink="'For internal use (extraction)'!$EQ$4" lockText="1" noThreeD="1"/>
</file>

<file path=xl/ctrlProps/ctrlProp69.xml><?xml version="1.0" encoding="utf-8"?>
<formControlPr xmlns="http://schemas.microsoft.com/office/spreadsheetml/2009/9/main" objectType="CheckBox" fmlaLink="'For internal use (extraction)'!$ER$4" lockText="1" noThreeD="1"/>
</file>

<file path=xl/ctrlProps/ctrlProp7.xml><?xml version="1.0" encoding="utf-8"?>
<formControlPr xmlns="http://schemas.microsoft.com/office/spreadsheetml/2009/9/main" objectType="CheckBox" fmlaLink="'For internal use (extraction)'!$ED$3" lockText="1" noThreeD="1"/>
</file>

<file path=xl/ctrlProps/ctrlProp70.xml><?xml version="1.0" encoding="utf-8"?>
<formControlPr xmlns="http://schemas.microsoft.com/office/spreadsheetml/2009/9/main" objectType="CheckBox" fmlaLink="'For internal use (extraction)'!$ES$4" lockText="1" noThreeD="1"/>
</file>

<file path=xl/ctrlProps/ctrlProp71.xml><?xml version="1.0" encoding="utf-8"?>
<formControlPr xmlns="http://schemas.microsoft.com/office/spreadsheetml/2009/9/main" objectType="CheckBox" fmlaLink="'For internal use (extraction)'!$ET$4" lockText="1" noThreeD="1"/>
</file>

<file path=xl/ctrlProps/ctrlProp72.xml><?xml version="1.0" encoding="utf-8"?>
<formControlPr xmlns="http://schemas.microsoft.com/office/spreadsheetml/2009/9/main" objectType="CheckBox" fmlaLink="'For internal use (extraction)'!$EU$4" lockText="1" noThreeD="1"/>
</file>

<file path=xl/ctrlProps/ctrlProp73.xml><?xml version="1.0" encoding="utf-8"?>
<formControlPr xmlns="http://schemas.microsoft.com/office/spreadsheetml/2009/9/main" objectType="CheckBox" fmlaLink="'For internal use (extraction)'!$DX$6" lockText="1" noThreeD="1"/>
</file>

<file path=xl/ctrlProps/ctrlProp74.xml><?xml version="1.0" encoding="utf-8"?>
<formControlPr xmlns="http://schemas.microsoft.com/office/spreadsheetml/2009/9/main" objectType="CheckBox" fmlaLink="'For internal use (extraction)'!$DY$6" lockText="1" noThreeD="1"/>
</file>

<file path=xl/ctrlProps/ctrlProp75.xml><?xml version="1.0" encoding="utf-8"?>
<formControlPr xmlns="http://schemas.microsoft.com/office/spreadsheetml/2009/9/main" objectType="CheckBox" fmlaLink="'For internal use (extraction)'!$DZ$6" lockText="1" noThreeD="1"/>
</file>

<file path=xl/ctrlProps/ctrlProp76.xml><?xml version="1.0" encoding="utf-8"?>
<formControlPr xmlns="http://schemas.microsoft.com/office/spreadsheetml/2009/9/main" objectType="CheckBox" fmlaLink="'For internal use (extraction)'!$EA$6" lockText="1" noThreeD="1"/>
</file>

<file path=xl/ctrlProps/ctrlProp77.xml><?xml version="1.0" encoding="utf-8"?>
<formControlPr xmlns="http://schemas.microsoft.com/office/spreadsheetml/2009/9/main" objectType="CheckBox" fmlaLink="'For internal use (extraction)'!$EB$6" lockText="1" noThreeD="1"/>
</file>

<file path=xl/ctrlProps/ctrlProp78.xml><?xml version="1.0" encoding="utf-8"?>
<formControlPr xmlns="http://schemas.microsoft.com/office/spreadsheetml/2009/9/main" objectType="CheckBox" fmlaLink="'For internal use (extraction)'!$EC$6" lockText="1" noThreeD="1"/>
</file>

<file path=xl/ctrlProps/ctrlProp79.xml><?xml version="1.0" encoding="utf-8"?>
<formControlPr xmlns="http://schemas.microsoft.com/office/spreadsheetml/2009/9/main" objectType="CheckBox" fmlaLink="'For internal use (extraction)'!$ED$6" lockText="1" noThreeD="1"/>
</file>

<file path=xl/ctrlProps/ctrlProp8.xml><?xml version="1.0" encoding="utf-8"?>
<formControlPr xmlns="http://schemas.microsoft.com/office/spreadsheetml/2009/9/main" objectType="CheckBox" fmlaLink="'For internal use (extraction)'!$EE$3" lockText="1" noThreeD="1"/>
</file>

<file path=xl/ctrlProps/ctrlProp80.xml><?xml version="1.0" encoding="utf-8"?>
<formControlPr xmlns="http://schemas.microsoft.com/office/spreadsheetml/2009/9/main" objectType="CheckBox" fmlaLink="'For internal use (extraction)'!$EE$6" lockText="1" noThreeD="1"/>
</file>

<file path=xl/ctrlProps/ctrlProp81.xml><?xml version="1.0" encoding="utf-8"?>
<formControlPr xmlns="http://schemas.microsoft.com/office/spreadsheetml/2009/9/main" objectType="CheckBox" fmlaLink="'For internal use (extraction)'!$EF$6" lockText="1" noThreeD="1"/>
</file>

<file path=xl/ctrlProps/ctrlProp82.xml><?xml version="1.0" encoding="utf-8"?>
<formControlPr xmlns="http://schemas.microsoft.com/office/spreadsheetml/2009/9/main" objectType="CheckBox" fmlaLink="'For internal use (extraction)'!$EG$6" lockText="1" noThreeD="1"/>
</file>

<file path=xl/ctrlProps/ctrlProp83.xml><?xml version="1.0" encoding="utf-8"?>
<formControlPr xmlns="http://schemas.microsoft.com/office/spreadsheetml/2009/9/main" objectType="CheckBox" fmlaLink="'For internal use (extraction)'!$EH$6" lockText="1" noThreeD="1"/>
</file>

<file path=xl/ctrlProps/ctrlProp84.xml><?xml version="1.0" encoding="utf-8"?>
<formControlPr xmlns="http://schemas.microsoft.com/office/spreadsheetml/2009/9/main" objectType="CheckBox" fmlaLink="'For internal use (extraction)'!$EI$6" lockText="1" noThreeD="1"/>
</file>

<file path=xl/ctrlProps/ctrlProp85.xml><?xml version="1.0" encoding="utf-8"?>
<formControlPr xmlns="http://schemas.microsoft.com/office/spreadsheetml/2009/9/main" objectType="CheckBox" fmlaLink="'For internal use (extraction)'!$EJ$6" lockText="1" noThreeD="1"/>
</file>

<file path=xl/ctrlProps/ctrlProp86.xml><?xml version="1.0" encoding="utf-8"?>
<formControlPr xmlns="http://schemas.microsoft.com/office/spreadsheetml/2009/9/main" objectType="CheckBox" fmlaLink="'For internal use (extraction)'!$EK$6" lockText="1" noThreeD="1"/>
</file>

<file path=xl/ctrlProps/ctrlProp87.xml><?xml version="1.0" encoding="utf-8"?>
<formControlPr xmlns="http://schemas.microsoft.com/office/spreadsheetml/2009/9/main" objectType="CheckBox" fmlaLink="'For internal use (extraction)'!$EL$6" lockText="1" noThreeD="1"/>
</file>

<file path=xl/ctrlProps/ctrlProp88.xml><?xml version="1.0" encoding="utf-8"?>
<formControlPr xmlns="http://schemas.microsoft.com/office/spreadsheetml/2009/9/main" objectType="CheckBox" fmlaLink="'For internal use (extraction)'!$EM$6" lockText="1" noThreeD="1"/>
</file>

<file path=xl/ctrlProps/ctrlProp89.xml><?xml version="1.0" encoding="utf-8"?>
<formControlPr xmlns="http://schemas.microsoft.com/office/spreadsheetml/2009/9/main" objectType="CheckBox" fmlaLink="'For internal use (extraction)'!$EN$6" lockText="1" noThreeD="1"/>
</file>

<file path=xl/ctrlProps/ctrlProp9.xml><?xml version="1.0" encoding="utf-8"?>
<formControlPr xmlns="http://schemas.microsoft.com/office/spreadsheetml/2009/9/main" objectType="CheckBox" fmlaLink="'For internal use (extraction)'!$EF$3" lockText="1" noThreeD="1"/>
</file>

<file path=xl/ctrlProps/ctrlProp90.xml><?xml version="1.0" encoding="utf-8"?>
<formControlPr xmlns="http://schemas.microsoft.com/office/spreadsheetml/2009/9/main" objectType="CheckBox" fmlaLink="'For internal use (extraction)'!$EO$6" lockText="1" noThreeD="1"/>
</file>

<file path=xl/ctrlProps/ctrlProp91.xml><?xml version="1.0" encoding="utf-8"?>
<formControlPr xmlns="http://schemas.microsoft.com/office/spreadsheetml/2009/9/main" objectType="CheckBox" fmlaLink="'For internal use (extraction)'!$EP$6" lockText="1" noThreeD="1"/>
</file>

<file path=xl/ctrlProps/ctrlProp92.xml><?xml version="1.0" encoding="utf-8"?>
<formControlPr xmlns="http://schemas.microsoft.com/office/spreadsheetml/2009/9/main" objectType="CheckBox" fmlaLink="'For internal use (extraction)'!$EQ$6" lockText="1" noThreeD="1"/>
</file>

<file path=xl/ctrlProps/ctrlProp93.xml><?xml version="1.0" encoding="utf-8"?>
<formControlPr xmlns="http://schemas.microsoft.com/office/spreadsheetml/2009/9/main" objectType="CheckBox" fmlaLink="'For internal use (extraction)'!$ER$6" lockText="1" noThreeD="1"/>
</file>

<file path=xl/ctrlProps/ctrlProp94.xml><?xml version="1.0" encoding="utf-8"?>
<formControlPr xmlns="http://schemas.microsoft.com/office/spreadsheetml/2009/9/main" objectType="CheckBox" fmlaLink="'For internal use (extraction)'!$ES$6" lockText="1" noThreeD="1"/>
</file>

<file path=xl/ctrlProps/ctrlProp95.xml><?xml version="1.0" encoding="utf-8"?>
<formControlPr xmlns="http://schemas.microsoft.com/office/spreadsheetml/2009/9/main" objectType="CheckBox" fmlaLink="'For internal use (extraction)'!$ET$6" lockText="1" noThreeD="1"/>
</file>

<file path=xl/ctrlProps/ctrlProp96.xml><?xml version="1.0" encoding="utf-8"?>
<formControlPr xmlns="http://schemas.microsoft.com/office/spreadsheetml/2009/9/main" objectType="CheckBox" fmlaLink="'For internal use (extraction)'!$EU$6" lockText="1" noThreeD="1"/>
</file>

<file path=xl/ctrlProps/ctrlProp97.xml><?xml version="1.0" encoding="utf-8"?>
<formControlPr xmlns="http://schemas.microsoft.com/office/spreadsheetml/2009/9/main" objectType="CheckBox" fmlaLink="'For internal use (extraction)'!$DX$7" lockText="1" noThreeD="1"/>
</file>

<file path=xl/ctrlProps/ctrlProp98.xml><?xml version="1.0" encoding="utf-8"?>
<formControlPr xmlns="http://schemas.microsoft.com/office/spreadsheetml/2009/9/main" objectType="CheckBox" fmlaLink="'For internal use (extraction)'!$DY$7" lockText="1" noThreeD="1"/>
</file>

<file path=xl/ctrlProps/ctrlProp99.xml><?xml version="1.0" encoding="utf-8"?>
<formControlPr xmlns="http://schemas.microsoft.com/office/spreadsheetml/2009/9/main" objectType="CheckBox" fmlaLink="'For internal use (extraction)'!$DZ$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126</xdr:row>
          <xdr:rowOff>0</xdr:rowOff>
        </xdr:from>
        <xdr:to>
          <xdr:col>8</xdr:col>
          <xdr:colOff>457200</xdr:colOff>
          <xdr:row>127</xdr:row>
          <xdr:rowOff>38100</xdr:rowOff>
        </xdr:to>
        <xdr:sp macro="" textlink="">
          <xdr:nvSpPr>
            <xdr:cNvPr id="44243" name="Check Box 211" hidden="1">
              <a:extLst>
                <a:ext uri="{63B3BB69-23CF-44E3-9099-C40C66FF867C}">
                  <a14:compatExt spid="_x0000_s44243"/>
                </a:ext>
                <a:ext uri="{FF2B5EF4-FFF2-40B4-BE49-F238E27FC236}">
                  <a16:creationId xmlns:a16="http://schemas.microsoft.com/office/drawing/2014/main" id="{00000000-0008-0000-0100-0000D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127</xdr:row>
          <xdr:rowOff>0</xdr:rowOff>
        </xdr:from>
        <xdr:to>
          <xdr:col>8</xdr:col>
          <xdr:colOff>457200</xdr:colOff>
          <xdr:row>128</xdr:row>
          <xdr:rowOff>38100</xdr:rowOff>
        </xdr:to>
        <xdr:sp macro="" textlink="">
          <xdr:nvSpPr>
            <xdr:cNvPr id="44244" name="Check Box 212" hidden="1">
              <a:extLst>
                <a:ext uri="{63B3BB69-23CF-44E3-9099-C40C66FF867C}">
                  <a14:compatExt spid="_x0000_s44244"/>
                </a:ext>
                <a:ext uri="{FF2B5EF4-FFF2-40B4-BE49-F238E27FC236}">
                  <a16:creationId xmlns:a16="http://schemas.microsoft.com/office/drawing/2014/main" id="{00000000-0008-0000-0100-0000D4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128</xdr:row>
          <xdr:rowOff>0</xdr:rowOff>
        </xdr:from>
        <xdr:to>
          <xdr:col>8</xdr:col>
          <xdr:colOff>457200</xdr:colOff>
          <xdr:row>129</xdr:row>
          <xdr:rowOff>38100</xdr:rowOff>
        </xdr:to>
        <xdr:sp macro="" textlink="">
          <xdr:nvSpPr>
            <xdr:cNvPr id="44245" name="Check Box 213" hidden="1">
              <a:extLst>
                <a:ext uri="{63B3BB69-23CF-44E3-9099-C40C66FF867C}">
                  <a14:compatExt spid="_x0000_s44245"/>
                </a:ext>
                <a:ext uri="{FF2B5EF4-FFF2-40B4-BE49-F238E27FC236}">
                  <a16:creationId xmlns:a16="http://schemas.microsoft.com/office/drawing/2014/main" id="{00000000-0008-0000-0100-0000D5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129</xdr:row>
          <xdr:rowOff>0</xdr:rowOff>
        </xdr:from>
        <xdr:to>
          <xdr:col>8</xdr:col>
          <xdr:colOff>457200</xdr:colOff>
          <xdr:row>130</xdr:row>
          <xdr:rowOff>38100</xdr:rowOff>
        </xdr:to>
        <xdr:sp macro="" textlink="">
          <xdr:nvSpPr>
            <xdr:cNvPr id="44246" name="Check Box 214" hidden="1">
              <a:extLst>
                <a:ext uri="{63B3BB69-23CF-44E3-9099-C40C66FF867C}">
                  <a14:compatExt spid="_x0000_s44246"/>
                </a:ext>
                <a:ext uri="{FF2B5EF4-FFF2-40B4-BE49-F238E27FC236}">
                  <a16:creationId xmlns:a16="http://schemas.microsoft.com/office/drawing/2014/main" id="{00000000-0008-0000-0100-0000D6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130</xdr:row>
          <xdr:rowOff>0</xdr:rowOff>
        </xdr:from>
        <xdr:to>
          <xdr:col>8</xdr:col>
          <xdr:colOff>457200</xdr:colOff>
          <xdr:row>131</xdr:row>
          <xdr:rowOff>38100</xdr:rowOff>
        </xdr:to>
        <xdr:sp macro="" textlink="">
          <xdr:nvSpPr>
            <xdr:cNvPr id="44247" name="Check Box 215" hidden="1">
              <a:extLst>
                <a:ext uri="{63B3BB69-23CF-44E3-9099-C40C66FF867C}">
                  <a14:compatExt spid="_x0000_s44247"/>
                </a:ext>
                <a:ext uri="{FF2B5EF4-FFF2-40B4-BE49-F238E27FC236}">
                  <a16:creationId xmlns:a16="http://schemas.microsoft.com/office/drawing/2014/main" id="{00000000-0008-0000-0100-0000D7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0</xdr:rowOff>
        </xdr:from>
        <xdr:to>
          <xdr:col>8</xdr:col>
          <xdr:colOff>457200</xdr:colOff>
          <xdr:row>132</xdr:row>
          <xdr:rowOff>38100</xdr:rowOff>
        </xdr:to>
        <xdr:sp macro="" textlink="">
          <xdr:nvSpPr>
            <xdr:cNvPr id="44248" name="Check Box 216" hidden="1">
              <a:extLst>
                <a:ext uri="{63B3BB69-23CF-44E3-9099-C40C66FF867C}">
                  <a14:compatExt spid="_x0000_s44248"/>
                </a:ext>
                <a:ext uri="{FF2B5EF4-FFF2-40B4-BE49-F238E27FC236}">
                  <a16:creationId xmlns:a16="http://schemas.microsoft.com/office/drawing/2014/main" id="{00000000-0008-0000-0100-0000D8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132</xdr:row>
          <xdr:rowOff>0</xdr:rowOff>
        </xdr:from>
        <xdr:to>
          <xdr:col>8</xdr:col>
          <xdr:colOff>457200</xdr:colOff>
          <xdr:row>133</xdr:row>
          <xdr:rowOff>38100</xdr:rowOff>
        </xdr:to>
        <xdr:sp macro="" textlink="">
          <xdr:nvSpPr>
            <xdr:cNvPr id="44249" name="Check Box 217" hidden="1">
              <a:extLst>
                <a:ext uri="{63B3BB69-23CF-44E3-9099-C40C66FF867C}">
                  <a14:compatExt spid="_x0000_s44249"/>
                </a:ext>
                <a:ext uri="{FF2B5EF4-FFF2-40B4-BE49-F238E27FC236}">
                  <a16:creationId xmlns:a16="http://schemas.microsoft.com/office/drawing/2014/main" id="{00000000-0008-0000-0100-0000D9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133</xdr:row>
          <xdr:rowOff>0</xdr:rowOff>
        </xdr:from>
        <xdr:to>
          <xdr:col>8</xdr:col>
          <xdr:colOff>457200</xdr:colOff>
          <xdr:row>134</xdr:row>
          <xdr:rowOff>38100</xdr:rowOff>
        </xdr:to>
        <xdr:sp macro="" textlink="">
          <xdr:nvSpPr>
            <xdr:cNvPr id="44250" name="Check Box 218" hidden="1">
              <a:extLst>
                <a:ext uri="{63B3BB69-23CF-44E3-9099-C40C66FF867C}">
                  <a14:compatExt spid="_x0000_s44250"/>
                </a:ext>
                <a:ext uri="{FF2B5EF4-FFF2-40B4-BE49-F238E27FC236}">
                  <a16:creationId xmlns:a16="http://schemas.microsoft.com/office/drawing/2014/main" id="{00000000-0008-0000-0100-0000DA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134</xdr:row>
          <xdr:rowOff>0</xdr:rowOff>
        </xdr:from>
        <xdr:to>
          <xdr:col>8</xdr:col>
          <xdr:colOff>457200</xdr:colOff>
          <xdr:row>135</xdr:row>
          <xdr:rowOff>38100</xdr:rowOff>
        </xdr:to>
        <xdr:sp macro="" textlink="">
          <xdr:nvSpPr>
            <xdr:cNvPr id="44251" name="Check Box 219" hidden="1">
              <a:extLst>
                <a:ext uri="{63B3BB69-23CF-44E3-9099-C40C66FF867C}">
                  <a14:compatExt spid="_x0000_s44251"/>
                </a:ext>
                <a:ext uri="{FF2B5EF4-FFF2-40B4-BE49-F238E27FC236}">
                  <a16:creationId xmlns:a16="http://schemas.microsoft.com/office/drawing/2014/main" id="{00000000-0008-0000-0100-0000DB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135</xdr:row>
          <xdr:rowOff>0</xdr:rowOff>
        </xdr:from>
        <xdr:to>
          <xdr:col>8</xdr:col>
          <xdr:colOff>457200</xdr:colOff>
          <xdr:row>136</xdr:row>
          <xdr:rowOff>38100</xdr:rowOff>
        </xdr:to>
        <xdr:sp macro="" textlink="">
          <xdr:nvSpPr>
            <xdr:cNvPr id="44252" name="Check Box 220" hidden="1">
              <a:extLst>
                <a:ext uri="{63B3BB69-23CF-44E3-9099-C40C66FF867C}">
                  <a14:compatExt spid="_x0000_s44252"/>
                </a:ext>
                <a:ext uri="{FF2B5EF4-FFF2-40B4-BE49-F238E27FC236}">
                  <a16:creationId xmlns:a16="http://schemas.microsoft.com/office/drawing/2014/main" id="{00000000-0008-0000-0100-0000DC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136</xdr:row>
          <xdr:rowOff>0</xdr:rowOff>
        </xdr:from>
        <xdr:to>
          <xdr:col>8</xdr:col>
          <xdr:colOff>457200</xdr:colOff>
          <xdr:row>137</xdr:row>
          <xdr:rowOff>38100</xdr:rowOff>
        </xdr:to>
        <xdr:sp macro="" textlink="">
          <xdr:nvSpPr>
            <xdr:cNvPr id="44253" name="Check Box 221" hidden="1">
              <a:extLst>
                <a:ext uri="{63B3BB69-23CF-44E3-9099-C40C66FF867C}">
                  <a14:compatExt spid="_x0000_s44253"/>
                </a:ext>
                <a:ext uri="{FF2B5EF4-FFF2-40B4-BE49-F238E27FC236}">
                  <a16:creationId xmlns:a16="http://schemas.microsoft.com/office/drawing/2014/main" id="{00000000-0008-0000-0100-0000DD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137</xdr:row>
          <xdr:rowOff>0</xdr:rowOff>
        </xdr:from>
        <xdr:to>
          <xdr:col>8</xdr:col>
          <xdr:colOff>457200</xdr:colOff>
          <xdr:row>138</xdr:row>
          <xdr:rowOff>38100</xdr:rowOff>
        </xdr:to>
        <xdr:sp macro="" textlink="">
          <xdr:nvSpPr>
            <xdr:cNvPr id="44254" name="Check Box 222" hidden="1">
              <a:extLst>
                <a:ext uri="{63B3BB69-23CF-44E3-9099-C40C66FF867C}">
                  <a14:compatExt spid="_x0000_s44254"/>
                </a:ext>
                <a:ext uri="{FF2B5EF4-FFF2-40B4-BE49-F238E27FC236}">
                  <a16:creationId xmlns:a16="http://schemas.microsoft.com/office/drawing/2014/main" id="{00000000-0008-0000-0100-0000DE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126</xdr:row>
          <xdr:rowOff>0</xdr:rowOff>
        </xdr:from>
        <xdr:to>
          <xdr:col>11</xdr:col>
          <xdr:colOff>457200</xdr:colOff>
          <xdr:row>127</xdr:row>
          <xdr:rowOff>38100</xdr:rowOff>
        </xdr:to>
        <xdr:sp macro="" textlink="">
          <xdr:nvSpPr>
            <xdr:cNvPr id="44255" name="Check Box 223" hidden="1">
              <a:extLst>
                <a:ext uri="{63B3BB69-23CF-44E3-9099-C40C66FF867C}">
                  <a14:compatExt spid="_x0000_s44255"/>
                </a:ext>
                <a:ext uri="{FF2B5EF4-FFF2-40B4-BE49-F238E27FC236}">
                  <a16:creationId xmlns:a16="http://schemas.microsoft.com/office/drawing/2014/main" id="{00000000-0008-0000-0100-0000DF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127</xdr:row>
          <xdr:rowOff>0</xdr:rowOff>
        </xdr:from>
        <xdr:to>
          <xdr:col>11</xdr:col>
          <xdr:colOff>457200</xdr:colOff>
          <xdr:row>128</xdr:row>
          <xdr:rowOff>38100</xdr:rowOff>
        </xdr:to>
        <xdr:sp macro="" textlink="">
          <xdr:nvSpPr>
            <xdr:cNvPr id="44256" name="Check Box 224" hidden="1">
              <a:extLst>
                <a:ext uri="{63B3BB69-23CF-44E3-9099-C40C66FF867C}">
                  <a14:compatExt spid="_x0000_s44256"/>
                </a:ext>
                <a:ext uri="{FF2B5EF4-FFF2-40B4-BE49-F238E27FC236}">
                  <a16:creationId xmlns:a16="http://schemas.microsoft.com/office/drawing/2014/main" id="{00000000-0008-0000-0100-0000E0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128</xdr:row>
          <xdr:rowOff>0</xdr:rowOff>
        </xdr:from>
        <xdr:to>
          <xdr:col>11</xdr:col>
          <xdr:colOff>457200</xdr:colOff>
          <xdr:row>129</xdr:row>
          <xdr:rowOff>38100</xdr:rowOff>
        </xdr:to>
        <xdr:sp macro="" textlink="">
          <xdr:nvSpPr>
            <xdr:cNvPr id="44257" name="Check Box 225" hidden="1">
              <a:extLst>
                <a:ext uri="{63B3BB69-23CF-44E3-9099-C40C66FF867C}">
                  <a14:compatExt spid="_x0000_s44257"/>
                </a:ext>
                <a:ext uri="{FF2B5EF4-FFF2-40B4-BE49-F238E27FC236}">
                  <a16:creationId xmlns:a16="http://schemas.microsoft.com/office/drawing/2014/main" id="{00000000-0008-0000-0100-0000E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129</xdr:row>
          <xdr:rowOff>0</xdr:rowOff>
        </xdr:from>
        <xdr:to>
          <xdr:col>11</xdr:col>
          <xdr:colOff>457200</xdr:colOff>
          <xdr:row>130</xdr:row>
          <xdr:rowOff>38100</xdr:rowOff>
        </xdr:to>
        <xdr:sp macro="" textlink="">
          <xdr:nvSpPr>
            <xdr:cNvPr id="44258" name="Check Box 226" hidden="1">
              <a:extLst>
                <a:ext uri="{63B3BB69-23CF-44E3-9099-C40C66FF867C}">
                  <a14:compatExt spid="_x0000_s44258"/>
                </a:ext>
                <a:ext uri="{FF2B5EF4-FFF2-40B4-BE49-F238E27FC236}">
                  <a16:creationId xmlns:a16="http://schemas.microsoft.com/office/drawing/2014/main" id="{00000000-0008-0000-0100-0000E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130</xdr:row>
          <xdr:rowOff>0</xdr:rowOff>
        </xdr:from>
        <xdr:to>
          <xdr:col>11</xdr:col>
          <xdr:colOff>457200</xdr:colOff>
          <xdr:row>131</xdr:row>
          <xdr:rowOff>38100</xdr:rowOff>
        </xdr:to>
        <xdr:sp macro="" textlink="">
          <xdr:nvSpPr>
            <xdr:cNvPr id="44259" name="Check Box 227" hidden="1">
              <a:extLst>
                <a:ext uri="{63B3BB69-23CF-44E3-9099-C40C66FF867C}">
                  <a14:compatExt spid="_x0000_s44259"/>
                </a:ext>
                <a:ext uri="{FF2B5EF4-FFF2-40B4-BE49-F238E27FC236}">
                  <a16:creationId xmlns:a16="http://schemas.microsoft.com/office/drawing/2014/main" id="{00000000-0008-0000-0100-0000E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131</xdr:row>
          <xdr:rowOff>0</xdr:rowOff>
        </xdr:from>
        <xdr:to>
          <xdr:col>11</xdr:col>
          <xdr:colOff>457200</xdr:colOff>
          <xdr:row>132</xdr:row>
          <xdr:rowOff>38100</xdr:rowOff>
        </xdr:to>
        <xdr:sp macro="" textlink="">
          <xdr:nvSpPr>
            <xdr:cNvPr id="44260" name="Check Box 228" hidden="1">
              <a:extLst>
                <a:ext uri="{63B3BB69-23CF-44E3-9099-C40C66FF867C}">
                  <a14:compatExt spid="_x0000_s44260"/>
                </a:ext>
                <a:ext uri="{FF2B5EF4-FFF2-40B4-BE49-F238E27FC236}">
                  <a16:creationId xmlns:a16="http://schemas.microsoft.com/office/drawing/2014/main" id="{00000000-0008-0000-0100-0000E4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132</xdr:row>
          <xdr:rowOff>0</xdr:rowOff>
        </xdr:from>
        <xdr:to>
          <xdr:col>11</xdr:col>
          <xdr:colOff>457200</xdr:colOff>
          <xdr:row>133</xdr:row>
          <xdr:rowOff>38100</xdr:rowOff>
        </xdr:to>
        <xdr:sp macro="" textlink="">
          <xdr:nvSpPr>
            <xdr:cNvPr id="44261" name="Check Box 229" hidden="1">
              <a:extLst>
                <a:ext uri="{63B3BB69-23CF-44E3-9099-C40C66FF867C}">
                  <a14:compatExt spid="_x0000_s44261"/>
                </a:ext>
                <a:ext uri="{FF2B5EF4-FFF2-40B4-BE49-F238E27FC236}">
                  <a16:creationId xmlns:a16="http://schemas.microsoft.com/office/drawing/2014/main" id="{00000000-0008-0000-0100-0000E5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133</xdr:row>
          <xdr:rowOff>0</xdr:rowOff>
        </xdr:from>
        <xdr:to>
          <xdr:col>11</xdr:col>
          <xdr:colOff>457200</xdr:colOff>
          <xdr:row>134</xdr:row>
          <xdr:rowOff>38100</xdr:rowOff>
        </xdr:to>
        <xdr:sp macro="" textlink="">
          <xdr:nvSpPr>
            <xdr:cNvPr id="44262" name="Check Box 230" hidden="1">
              <a:extLst>
                <a:ext uri="{63B3BB69-23CF-44E3-9099-C40C66FF867C}">
                  <a14:compatExt spid="_x0000_s44262"/>
                </a:ext>
                <a:ext uri="{FF2B5EF4-FFF2-40B4-BE49-F238E27FC236}">
                  <a16:creationId xmlns:a16="http://schemas.microsoft.com/office/drawing/2014/main" id="{00000000-0008-0000-0100-0000E6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134</xdr:row>
          <xdr:rowOff>0</xdr:rowOff>
        </xdr:from>
        <xdr:to>
          <xdr:col>11</xdr:col>
          <xdr:colOff>457200</xdr:colOff>
          <xdr:row>135</xdr:row>
          <xdr:rowOff>38100</xdr:rowOff>
        </xdr:to>
        <xdr:sp macro="" textlink="">
          <xdr:nvSpPr>
            <xdr:cNvPr id="44263" name="Check Box 231" hidden="1">
              <a:extLst>
                <a:ext uri="{63B3BB69-23CF-44E3-9099-C40C66FF867C}">
                  <a14:compatExt spid="_x0000_s44263"/>
                </a:ext>
                <a:ext uri="{FF2B5EF4-FFF2-40B4-BE49-F238E27FC236}">
                  <a16:creationId xmlns:a16="http://schemas.microsoft.com/office/drawing/2014/main" id="{00000000-0008-0000-0100-0000E7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135</xdr:row>
          <xdr:rowOff>0</xdr:rowOff>
        </xdr:from>
        <xdr:to>
          <xdr:col>11</xdr:col>
          <xdr:colOff>457200</xdr:colOff>
          <xdr:row>136</xdr:row>
          <xdr:rowOff>38100</xdr:rowOff>
        </xdr:to>
        <xdr:sp macro="" textlink="">
          <xdr:nvSpPr>
            <xdr:cNvPr id="44264" name="Check Box 232" hidden="1">
              <a:extLst>
                <a:ext uri="{63B3BB69-23CF-44E3-9099-C40C66FF867C}">
                  <a14:compatExt spid="_x0000_s44264"/>
                </a:ext>
                <a:ext uri="{FF2B5EF4-FFF2-40B4-BE49-F238E27FC236}">
                  <a16:creationId xmlns:a16="http://schemas.microsoft.com/office/drawing/2014/main" id="{00000000-0008-0000-0100-0000E8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136</xdr:row>
          <xdr:rowOff>0</xdr:rowOff>
        </xdr:from>
        <xdr:to>
          <xdr:col>11</xdr:col>
          <xdr:colOff>457200</xdr:colOff>
          <xdr:row>137</xdr:row>
          <xdr:rowOff>38100</xdr:rowOff>
        </xdr:to>
        <xdr:sp macro="" textlink="">
          <xdr:nvSpPr>
            <xdr:cNvPr id="44265" name="Check Box 233" hidden="1">
              <a:extLst>
                <a:ext uri="{63B3BB69-23CF-44E3-9099-C40C66FF867C}">
                  <a14:compatExt spid="_x0000_s44265"/>
                </a:ext>
                <a:ext uri="{FF2B5EF4-FFF2-40B4-BE49-F238E27FC236}">
                  <a16:creationId xmlns:a16="http://schemas.microsoft.com/office/drawing/2014/main" id="{00000000-0008-0000-0100-0000E9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137</xdr:row>
          <xdr:rowOff>0</xdr:rowOff>
        </xdr:from>
        <xdr:to>
          <xdr:col>11</xdr:col>
          <xdr:colOff>457200</xdr:colOff>
          <xdr:row>138</xdr:row>
          <xdr:rowOff>38100</xdr:rowOff>
        </xdr:to>
        <xdr:sp macro="" textlink="">
          <xdr:nvSpPr>
            <xdr:cNvPr id="44266" name="Check Box 234" hidden="1">
              <a:extLst>
                <a:ext uri="{63B3BB69-23CF-44E3-9099-C40C66FF867C}">
                  <a14:compatExt spid="_x0000_s44266"/>
                </a:ext>
                <a:ext uri="{FF2B5EF4-FFF2-40B4-BE49-F238E27FC236}">
                  <a16:creationId xmlns:a16="http://schemas.microsoft.com/office/drawing/2014/main" id="{00000000-0008-0000-0100-0000EA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59529</xdr:colOff>
      <xdr:row>1</xdr:row>
      <xdr:rowOff>13888</xdr:rowOff>
    </xdr:from>
    <xdr:to>
      <xdr:col>4</xdr:col>
      <xdr:colOff>11904</xdr:colOff>
      <xdr:row>11</xdr:row>
      <xdr:rowOff>150164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rcRect/>
        <a:stretch/>
      </xdr:blipFill>
      <xdr:spPr>
        <a:xfrm>
          <a:off x="190498" y="132951"/>
          <a:ext cx="2869406" cy="20531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126</xdr:row>
          <xdr:rowOff>0</xdr:rowOff>
        </xdr:from>
        <xdr:to>
          <xdr:col>8</xdr:col>
          <xdr:colOff>457200</xdr:colOff>
          <xdr:row>127</xdr:row>
          <xdr:rowOff>38099</xdr:rowOff>
        </xdr:to>
        <xdr:sp macro="" textlink="">
          <xdr:nvSpPr>
            <xdr:cNvPr id="61648" name="Check Box 208" hidden="1">
              <a:extLst>
                <a:ext uri="{63B3BB69-23CF-44E3-9099-C40C66FF867C}">
                  <a14:compatExt spid="_x0000_s61648"/>
                </a:ext>
                <a:ext uri="{FF2B5EF4-FFF2-40B4-BE49-F238E27FC236}">
                  <a16:creationId xmlns:a16="http://schemas.microsoft.com/office/drawing/2014/main" id="{00000000-0008-0000-0300-0000D0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127</xdr:row>
          <xdr:rowOff>0</xdr:rowOff>
        </xdr:from>
        <xdr:to>
          <xdr:col>8</xdr:col>
          <xdr:colOff>457200</xdr:colOff>
          <xdr:row>128</xdr:row>
          <xdr:rowOff>38101</xdr:rowOff>
        </xdr:to>
        <xdr:sp macro="" textlink="">
          <xdr:nvSpPr>
            <xdr:cNvPr id="61649" name="Check Box 209" hidden="1">
              <a:extLst>
                <a:ext uri="{63B3BB69-23CF-44E3-9099-C40C66FF867C}">
                  <a14:compatExt spid="_x0000_s61649"/>
                </a:ext>
                <a:ext uri="{FF2B5EF4-FFF2-40B4-BE49-F238E27FC236}">
                  <a16:creationId xmlns:a16="http://schemas.microsoft.com/office/drawing/2014/main" id="{00000000-0008-0000-0300-0000D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128</xdr:row>
          <xdr:rowOff>0</xdr:rowOff>
        </xdr:from>
        <xdr:to>
          <xdr:col>8</xdr:col>
          <xdr:colOff>457200</xdr:colOff>
          <xdr:row>129</xdr:row>
          <xdr:rowOff>38100</xdr:rowOff>
        </xdr:to>
        <xdr:sp macro="" textlink="">
          <xdr:nvSpPr>
            <xdr:cNvPr id="61650" name="Check Box 210" hidden="1">
              <a:extLst>
                <a:ext uri="{63B3BB69-23CF-44E3-9099-C40C66FF867C}">
                  <a14:compatExt spid="_x0000_s61650"/>
                </a:ext>
                <a:ext uri="{FF2B5EF4-FFF2-40B4-BE49-F238E27FC236}">
                  <a16:creationId xmlns:a16="http://schemas.microsoft.com/office/drawing/2014/main" id="{00000000-0008-0000-0300-0000D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129</xdr:row>
          <xdr:rowOff>0</xdr:rowOff>
        </xdr:from>
        <xdr:to>
          <xdr:col>8</xdr:col>
          <xdr:colOff>457200</xdr:colOff>
          <xdr:row>130</xdr:row>
          <xdr:rowOff>38100</xdr:rowOff>
        </xdr:to>
        <xdr:sp macro="" textlink="">
          <xdr:nvSpPr>
            <xdr:cNvPr id="61651" name="Check Box 211" hidden="1">
              <a:extLst>
                <a:ext uri="{63B3BB69-23CF-44E3-9099-C40C66FF867C}">
                  <a14:compatExt spid="_x0000_s61651"/>
                </a:ext>
                <a:ext uri="{FF2B5EF4-FFF2-40B4-BE49-F238E27FC236}">
                  <a16:creationId xmlns:a16="http://schemas.microsoft.com/office/drawing/2014/main" id="{00000000-0008-0000-0300-0000D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130</xdr:row>
          <xdr:rowOff>0</xdr:rowOff>
        </xdr:from>
        <xdr:to>
          <xdr:col>8</xdr:col>
          <xdr:colOff>457200</xdr:colOff>
          <xdr:row>131</xdr:row>
          <xdr:rowOff>38099</xdr:rowOff>
        </xdr:to>
        <xdr:sp macro="" textlink="">
          <xdr:nvSpPr>
            <xdr:cNvPr id="61652" name="Check Box 212" hidden="1">
              <a:extLst>
                <a:ext uri="{63B3BB69-23CF-44E3-9099-C40C66FF867C}">
                  <a14:compatExt spid="_x0000_s61652"/>
                </a:ext>
                <a:ext uri="{FF2B5EF4-FFF2-40B4-BE49-F238E27FC236}">
                  <a16:creationId xmlns:a16="http://schemas.microsoft.com/office/drawing/2014/main" id="{00000000-0008-0000-0300-0000D4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0</xdr:rowOff>
        </xdr:from>
        <xdr:to>
          <xdr:col>8</xdr:col>
          <xdr:colOff>457200</xdr:colOff>
          <xdr:row>132</xdr:row>
          <xdr:rowOff>38101</xdr:rowOff>
        </xdr:to>
        <xdr:sp macro="" textlink="">
          <xdr:nvSpPr>
            <xdr:cNvPr id="61653" name="Check Box 213" hidden="1">
              <a:extLst>
                <a:ext uri="{63B3BB69-23CF-44E3-9099-C40C66FF867C}">
                  <a14:compatExt spid="_x0000_s61653"/>
                </a:ext>
                <a:ext uri="{FF2B5EF4-FFF2-40B4-BE49-F238E27FC236}">
                  <a16:creationId xmlns:a16="http://schemas.microsoft.com/office/drawing/2014/main" id="{00000000-0008-0000-0300-0000D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132</xdr:row>
          <xdr:rowOff>0</xdr:rowOff>
        </xdr:from>
        <xdr:to>
          <xdr:col>8</xdr:col>
          <xdr:colOff>457200</xdr:colOff>
          <xdr:row>133</xdr:row>
          <xdr:rowOff>38100</xdr:rowOff>
        </xdr:to>
        <xdr:sp macro="" textlink="">
          <xdr:nvSpPr>
            <xdr:cNvPr id="61654" name="Check Box 214" hidden="1">
              <a:extLst>
                <a:ext uri="{63B3BB69-23CF-44E3-9099-C40C66FF867C}">
                  <a14:compatExt spid="_x0000_s61654"/>
                </a:ext>
                <a:ext uri="{FF2B5EF4-FFF2-40B4-BE49-F238E27FC236}">
                  <a16:creationId xmlns:a16="http://schemas.microsoft.com/office/drawing/2014/main" id="{00000000-0008-0000-0300-0000D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133</xdr:row>
          <xdr:rowOff>0</xdr:rowOff>
        </xdr:from>
        <xdr:to>
          <xdr:col>8</xdr:col>
          <xdr:colOff>457200</xdr:colOff>
          <xdr:row>134</xdr:row>
          <xdr:rowOff>38100</xdr:rowOff>
        </xdr:to>
        <xdr:sp macro="" textlink="">
          <xdr:nvSpPr>
            <xdr:cNvPr id="61655" name="Check Box 215" hidden="1">
              <a:extLst>
                <a:ext uri="{63B3BB69-23CF-44E3-9099-C40C66FF867C}">
                  <a14:compatExt spid="_x0000_s61655"/>
                </a:ext>
                <a:ext uri="{FF2B5EF4-FFF2-40B4-BE49-F238E27FC236}">
                  <a16:creationId xmlns:a16="http://schemas.microsoft.com/office/drawing/2014/main" id="{00000000-0008-0000-0300-0000D7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134</xdr:row>
          <xdr:rowOff>0</xdr:rowOff>
        </xdr:from>
        <xdr:to>
          <xdr:col>8</xdr:col>
          <xdr:colOff>457200</xdr:colOff>
          <xdr:row>135</xdr:row>
          <xdr:rowOff>38099</xdr:rowOff>
        </xdr:to>
        <xdr:sp macro="" textlink="">
          <xdr:nvSpPr>
            <xdr:cNvPr id="61656" name="Check Box 216" hidden="1">
              <a:extLst>
                <a:ext uri="{63B3BB69-23CF-44E3-9099-C40C66FF867C}">
                  <a14:compatExt spid="_x0000_s61656"/>
                </a:ext>
                <a:ext uri="{FF2B5EF4-FFF2-40B4-BE49-F238E27FC236}">
                  <a16:creationId xmlns:a16="http://schemas.microsoft.com/office/drawing/2014/main" id="{00000000-0008-0000-0300-0000D8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135</xdr:row>
          <xdr:rowOff>0</xdr:rowOff>
        </xdr:from>
        <xdr:to>
          <xdr:col>8</xdr:col>
          <xdr:colOff>457200</xdr:colOff>
          <xdr:row>136</xdr:row>
          <xdr:rowOff>38101</xdr:rowOff>
        </xdr:to>
        <xdr:sp macro="" textlink="">
          <xdr:nvSpPr>
            <xdr:cNvPr id="61657" name="Check Box 217" hidden="1">
              <a:extLst>
                <a:ext uri="{63B3BB69-23CF-44E3-9099-C40C66FF867C}">
                  <a14:compatExt spid="_x0000_s61657"/>
                </a:ext>
                <a:ext uri="{FF2B5EF4-FFF2-40B4-BE49-F238E27FC236}">
                  <a16:creationId xmlns:a16="http://schemas.microsoft.com/office/drawing/2014/main" id="{00000000-0008-0000-0300-0000D9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136</xdr:row>
          <xdr:rowOff>0</xdr:rowOff>
        </xdr:from>
        <xdr:to>
          <xdr:col>8</xdr:col>
          <xdr:colOff>457200</xdr:colOff>
          <xdr:row>137</xdr:row>
          <xdr:rowOff>38100</xdr:rowOff>
        </xdr:to>
        <xdr:sp macro="" textlink="">
          <xdr:nvSpPr>
            <xdr:cNvPr id="61658" name="Check Box 218" hidden="1">
              <a:extLst>
                <a:ext uri="{63B3BB69-23CF-44E3-9099-C40C66FF867C}">
                  <a14:compatExt spid="_x0000_s61658"/>
                </a:ext>
                <a:ext uri="{FF2B5EF4-FFF2-40B4-BE49-F238E27FC236}">
                  <a16:creationId xmlns:a16="http://schemas.microsoft.com/office/drawing/2014/main" id="{00000000-0008-0000-0300-0000DA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137</xdr:row>
          <xdr:rowOff>0</xdr:rowOff>
        </xdr:from>
        <xdr:to>
          <xdr:col>8</xdr:col>
          <xdr:colOff>457200</xdr:colOff>
          <xdr:row>138</xdr:row>
          <xdr:rowOff>38100</xdr:rowOff>
        </xdr:to>
        <xdr:sp macro="" textlink="">
          <xdr:nvSpPr>
            <xdr:cNvPr id="61659" name="Check Box 219" hidden="1">
              <a:extLst>
                <a:ext uri="{63B3BB69-23CF-44E3-9099-C40C66FF867C}">
                  <a14:compatExt spid="_x0000_s61659"/>
                </a:ext>
                <a:ext uri="{FF2B5EF4-FFF2-40B4-BE49-F238E27FC236}">
                  <a16:creationId xmlns:a16="http://schemas.microsoft.com/office/drawing/2014/main" id="{00000000-0008-0000-0300-0000DB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126</xdr:row>
          <xdr:rowOff>0</xdr:rowOff>
        </xdr:from>
        <xdr:to>
          <xdr:col>11</xdr:col>
          <xdr:colOff>457200</xdr:colOff>
          <xdr:row>127</xdr:row>
          <xdr:rowOff>38099</xdr:rowOff>
        </xdr:to>
        <xdr:sp macro="" textlink="">
          <xdr:nvSpPr>
            <xdr:cNvPr id="61660" name="Check Box 220" hidden="1">
              <a:extLst>
                <a:ext uri="{63B3BB69-23CF-44E3-9099-C40C66FF867C}">
                  <a14:compatExt spid="_x0000_s61660"/>
                </a:ext>
                <a:ext uri="{FF2B5EF4-FFF2-40B4-BE49-F238E27FC236}">
                  <a16:creationId xmlns:a16="http://schemas.microsoft.com/office/drawing/2014/main" id="{00000000-0008-0000-0300-0000DC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127</xdr:row>
          <xdr:rowOff>0</xdr:rowOff>
        </xdr:from>
        <xdr:to>
          <xdr:col>11</xdr:col>
          <xdr:colOff>457200</xdr:colOff>
          <xdr:row>128</xdr:row>
          <xdr:rowOff>38101</xdr:rowOff>
        </xdr:to>
        <xdr:sp macro="" textlink="">
          <xdr:nvSpPr>
            <xdr:cNvPr id="61661" name="Check Box 221" hidden="1">
              <a:extLst>
                <a:ext uri="{63B3BB69-23CF-44E3-9099-C40C66FF867C}">
                  <a14:compatExt spid="_x0000_s61661"/>
                </a:ext>
                <a:ext uri="{FF2B5EF4-FFF2-40B4-BE49-F238E27FC236}">
                  <a16:creationId xmlns:a16="http://schemas.microsoft.com/office/drawing/2014/main" id="{00000000-0008-0000-0300-0000DD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128</xdr:row>
          <xdr:rowOff>0</xdr:rowOff>
        </xdr:from>
        <xdr:to>
          <xdr:col>11</xdr:col>
          <xdr:colOff>457200</xdr:colOff>
          <xdr:row>129</xdr:row>
          <xdr:rowOff>38100</xdr:rowOff>
        </xdr:to>
        <xdr:sp macro="" textlink="">
          <xdr:nvSpPr>
            <xdr:cNvPr id="61662" name="Check Box 222" hidden="1">
              <a:extLst>
                <a:ext uri="{63B3BB69-23CF-44E3-9099-C40C66FF867C}">
                  <a14:compatExt spid="_x0000_s61662"/>
                </a:ext>
                <a:ext uri="{FF2B5EF4-FFF2-40B4-BE49-F238E27FC236}">
                  <a16:creationId xmlns:a16="http://schemas.microsoft.com/office/drawing/2014/main" id="{00000000-0008-0000-0300-0000DE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129</xdr:row>
          <xdr:rowOff>0</xdr:rowOff>
        </xdr:from>
        <xdr:to>
          <xdr:col>11</xdr:col>
          <xdr:colOff>457200</xdr:colOff>
          <xdr:row>130</xdr:row>
          <xdr:rowOff>38100</xdr:rowOff>
        </xdr:to>
        <xdr:sp macro="" textlink="">
          <xdr:nvSpPr>
            <xdr:cNvPr id="61663" name="Check Box 223" hidden="1">
              <a:extLst>
                <a:ext uri="{63B3BB69-23CF-44E3-9099-C40C66FF867C}">
                  <a14:compatExt spid="_x0000_s61663"/>
                </a:ext>
                <a:ext uri="{FF2B5EF4-FFF2-40B4-BE49-F238E27FC236}">
                  <a16:creationId xmlns:a16="http://schemas.microsoft.com/office/drawing/2014/main" id="{00000000-0008-0000-0300-0000DF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130</xdr:row>
          <xdr:rowOff>0</xdr:rowOff>
        </xdr:from>
        <xdr:to>
          <xdr:col>11</xdr:col>
          <xdr:colOff>457200</xdr:colOff>
          <xdr:row>131</xdr:row>
          <xdr:rowOff>38099</xdr:rowOff>
        </xdr:to>
        <xdr:sp macro="" textlink="">
          <xdr:nvSpPr>
            <xdr:cNvPr id="61664" name="Check Box 224" hidden="1">
              <a:extLst>
                <a:ext uri="{63B3BB69-23CF-44E3-9099-C40C66FF867C}">
                  <a14:compatExt spid="_x0000_s61664"/>
                </a:ext>
                <a:ext uri="{FF2B5EF4-FFF2-40B4-BE49-F238E27FC236}">
                  <a16:creationId xmlns:a16="http://schemas.microsoft.com/office/drawing/2014/main" id="{00000000-0008-0000-0300-0000E0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131</xdr:row>
          <xdr:rowOff>0</xdr:rowOff>
        </xdr:from>
        <xdr:to>
          <xdr:col>11</xdr:col>
          <xdr:colOff>457200</xdr:colOff>
          <xdr:row>132</xdr:row>
          <xdr:rowOff>38101</xdr:rowOff>
        </xdr:to>
        <xdr:sp macro="" textlink="">
          <xdr:nvSpPr>
            <xdr:cNvPr id="61665" name="Check Box 225" hidden="1">
              <a:extLst>
                <a:ext uri="{63B3BB69-23CF-44E3-9099-C40C66FF867C}">
                  <a14:compatExt spid="_x0000_s61665"/>
                </a:ext>
                <a:ext uri="{FF2B5EF4-FFF2-40B4-BE49-F238E27FC236}">
                  <a16:creationId xmlns:a16="http://schemas.microsoft.com/office/drawing/2014/main" id="{00000000-0008-0000-0300-0000E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132</xdr:row>
          <xdr:rowOff>0</xdr:rowOff>
        </xdr:from>
        <xdr:to>
          <xdr:col>11</xdr:col>
          <xdr:colOff>457200</xdr:colOff>
          <xdr:row>133</xdr:row>
          <xdr:rowOff>38100</xdr:rowOff>
        </xdr:to>
        <xdr:sp macro="" textlink="">
          <xdr:nvSpPr>
            <xdr:cNvPr id="61666" name="Check Box 226" hidden="1">
              <a:extLst>
                <a:ext uri="{63B3BB69-23CF-44E3-9099-C40C66FF867C}">
                  <a14:compatExt spid="_x0000_s61666"/>
                </a:ext>
                <a:ext uri="{FF2B5EF4-FFF2-40B4-BE49-F238E27FC236}">
                  <a16:creationId xmlns:a16="http://schemas.microsoft.com/office/drawing/2014/main" id="{00000000-0008-0000-0300-0000E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133</xdr:row>
          <xdr:rowOff>0</xdr:rowOff>
        </xdr:from>
        <xdr:to>
          <xdr:col>11</xdr:col>
          <xdr:colOff>457200</xdr:colOff>
          <xdr:row>134</xdr:row>
          <xdr:rowOff>38100</xdr:rowOff>
        </xdr:to>
        <xdr:sp macro="" textlink="">
          <xdr:nvSpPr>
            <xdr:cNvPr id="61667" name="Check Box 227" hidden="1">
              <a:extLst>
                <a:ext uri="{63B3BB69-23CF-44E3-9099-C40C66FF867C}">
                  <a14:compatExt spid="_x0000_s61667"/>
                </a:ext>
                <a:ext uri="{FF2B5EF4-FFF2-40B4-BE49-F238E27FC236}">
                  <a16:creationId xmlns:a16="http://schemas.microsoft.com/office/drawing/2014/main" id="{00000000-0008-0000-0300-0000E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134</xdr:row>
          <xdr:rowOff>0</xdr:rowOff>
        </xdr:from>
        <xdr:to>
          <xdr:col>11</xdr:col>
          <xdr:colOff>457200</xdr:colOff>
          <xdr:row>135</xdr:row>
          <xdr:rowOff>38099</xdr:rowOff>
        </xdr:to>
        <xdr:sp macro="" textlink="">
          <xdr:nvSpPr>
            <xdr:cNvPr id="61668" name="Check Box 228" hidden="1">
              <a:extLst>
                <a:ext uri="{63B3BB69-23CF-44E3-9099-C40C66FF867C}">
                  <a14:compatExt spid="_x0000_s61668"/>
                </a:ext>
                <a:ext uri="{FF2B5EF4-FFF2-40B4-BE49-F238E27FC236}">
                  <a16:creationId xmlns:a16="http://schemas.microsoft.com/office/drawing/2014/main" id="{00000000-0008-0000-0300-0000E4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135</xdr:row>
          <xdr:rowOff>0</xdr:rowOff>
        </xdr:from>
        <xdr:to>
          <xdr:col>11</xdr:col>
          <xdr:colOff>457200</xdr:colOff>
          <xdr:row>136</xdr:row>
          <xdr:rowOff>38101</xdr:rowOff>
        </xdr:to>
        <xdr:sp macro="" textlink="">
          <xdr:nvSpPr>
            <xdr:cNvPr id="61669" name="Check Box 229" hidden="1">
              <a:extLst>
                <a:ext uri="{63B3BB69-23CF-44E3-9099-C40C66FF867C}">
                  <a14:compatExt spid="_x0000_s61669"/>
                </a:ext>
                <a:ext uri="{FF2B5EF4-FFF2-40B4-BE49-F238E27FC236}">
                  <a16:creationId xmlns:a16="http://schemas.microsoft.com/office/drawing/2014/main" id="{00000000-0008-0000-0300-0000E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136</xdr:row>
          <xdr:rowOff>0</xdr:rowOff>
        </xdr:from>
        <xdr:to>
          <xdr:col>11</xdr:col>
          <xdr:colOff>457200</xdr:colOff>
          <xdr:row>137</xdr:row>
          <xdr:rowOff>38100</xdr:rowOff>
        </xdr:to>
        <xdr:sp macro="" textlink="">
          <xdr:nvSpPr>
            <xdr:cNvPr id="61670" name="Check Box 230" hidden="1">
              <a:extLst>
                <a:ext uri="{63B3BB69-23CF-44E3-9099-C40C66FF867C}">
                  <a14:compatExt spid="_x0000_s61670"/>
                </a:ext>
                <a:ext uri="{FF2B5EF4-FFF2-40B4-BE49-F238E27FC236}">
                  <a16:creationId xmlns:a16="http://schemas.microsoft.com/office/drawing/2014/main" id="{00000000-0008-0000-0300-0000E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137</xdr:row>
          <xdr:rowOff>0</xdr:rowOff>
        </xdr:from>
        <xdr:to>
          <xdr:col>11</xdr:col>
          <xdr:colOff>457200</xdr:colOff>
          <xdr:row>138</xdr:row>
          <xdr:rowOff>38100</xdr:rowOff>
        </xdr:to>
        <xdr:sp macro="" textlink="">
          <xdr:nvSpPr>
            <xdr:cNvPr id="61671" name="Check Box 231" hidden="1">
              <a:extLst>
                <a:ext uri="{63B3BB69-23CF-44E3-9099-C40C66FF867C}">
                  <a14:compatExt spid="_x0000_s61671"/>
                </a:ext>
                <a:ext uri="{FF2B5EF4-FFF2-40B4-BE49-F238E27FC236}">
                  <a16:creationId xmlns:a16="http://schemas.microsoft.com/office/drawing/2014/main" id="{00000000-0008-0000-0300-0000E7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35718</xdr:colOff>
      <xdr:row>1</xdr:row>
      <xdr:rowOff>67864</xdr:rowOff>
    </xdr:from>
    <xdr:to>
      <xdr:col>4</xdr:col>
      <xdr:colOff>23812</xdr:colOff>
      <xdr:row>11</xdr:row>
      <xdr:rowOff>144609</xdr:rowOff>
    </xdr:to>
    <xdr:pic>
      <xdr:nvPicPr>
        <xdr:cNvPr id="2" name="Picture 1">
          <a:extLst>
            <a:ext uri="{FF2B5EF4-FFF2-40B4-BE49-F238E27FC236}">
              <a16:creationId xmlns:a16="http://schemas.microsoft.com/office/drawing/2014/main" id="{C82AA4BF-F595-46F6-8FBD-55EFE10159C6}"/>
            </a:ext>
          </a:extLst>
        </xdr:cNvPr>
        <xdr:cNvPicPr>
          <a:picLocks noChangeAspect="1"/>
        </xdr:cNvPicPr>
      </xdr:nvPicPr>
      <xdr:blipFill>
        <a:blip xmlns:r="http://schemas.openxmlformats.org/officeDocument/2006/relationships" r:embed="rId1"/>
        <a:srcRect/>
        <a:stretch/>
      </xdr:blipFill>
      <xdr:spPr>
        <a:xfrm>
          <a:off x="166687" y="186927"/>
          <a:ext cx="2869406" cy="20531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126</xdr:row>
          <xdr:rowOff>0</xdr:rowOff>
        </xdr:from>
        <xdr:to>
          <xdr:col>8</xdr:col>
          <xdr:colOff>457200</xdr:colOff>
          <xdr:row>127</xdr:row>
          <xdr:rowOff>28575</xdr:rowOff>
        </xdr:to>
        <xdr:sp macro="" textlink="">
          <xdr:nvSpPr>
            <xdr:cNvPr id="60449" name="Check Box 33" hidden="1">
              <a:extLst>
                <a:ext uri="{63B3BB69-23CF-44E3-9099-C40C66FF867C}">
                  <a14:compatExt spid="_x0000_s60449"/>
                </a:ext>
                <a:ext uri="{FF2B5EF4-FFF2-40B4-BE49-F238E27FC236}">
                  <a16:creationId xmlns:a16="http://schemas.microsoft.com/office/drawing/2014/main" id="{00000000-0008-0000-0400-000021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127</xdr:row>
          <xdr:rowOff>0</xdr:rowOff>
        </xdr:from>
        <xdr:to>
          <xdr:col>8</xdr:col>
          <xdr:colOff>457200</xdr:colOff>
          <xdr:row>128</xdr:row>
          <xdr:rowOff>28575</xdr:rowOff>
        </xdr:to>
        <xdr:sp macro="" textlink="">
          <xdr:nvSpPr>
            <xdr:cNvPr id="60450" name="Check Box 34" hidden="1">
              <a:extLst>
                <a:ext uri="{63B3BB69-23CF-44E3-9099-C40C66FF867C}">
                  <a14:compatExt spid="_x0000_s60450"/>
                </a:ext>
                <a:ext uri="{FF2B5EF4-FFF2-40B4-BE49-F238E27FC236}">
                  <a16:creationId xmlns:a16="http://schemas.microsoft.com/office/drawing/2014/main" id="{00000000-0008-0000-0400-000022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128</xdr:row>
          <xdr:rowOff>0</xdr:rowOff>
        </xdr:from>
        <xdr:to>
          <xdr:col>8</xdr:col>
          <xdr:colOff>457200</xdr:colOff>
          <xdr:row>129</xdr:row>
          <xdr:rowOff>28575</xdr:rowOff>
        </xdr:to>
        <xdr:sp macro="" textlink="">
          <xdr:nvSpPr>
            <xdr:cNvPr id="60451" name="Check Box 35" hidden="1">
              <a:extLst>
                <a:ext uri="{63B3BB69-23CF-44E3-9099-C40C66FF867C}">
                  <a14:compatExt spid="_x0000_s60451"/>
                </a:ext>
                <a:ext uri="{FF2B5EF4-FFF2-40B4-BE49-F238E27FC236}">
                  <a16:creationId xmlns:a16="http://schemas.microsoft.com/office/drawing/2014/main" id="{00000000-0008-0000-0400-000023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129</xdr:row>
          <xdr:rowOff>0</xdr:rowOff>
        </xdr:from>
        <xdr:to>
          <xdr:col>8</xdr:col>
          <xdr:colOff>457200</xdr:colOff>
          <xdr:row>130</xdr:row>
          <xdr:rowOff>28575</xdr:rowOff>
        </xdr:to>
        <xdr:sp macro="" textlink="">
          <xdr:nvSpPr>
            <xdr:cNvPr id="60452" name="Check Box 36" hidden="1">
              <a:extLst>
                <a:ext uri="{63B3BB69-23CF-44E3-9099-C40C66FF867C}">
                  <a14:compatExt spid="_x0000_s60452"/>
                </a:ext>
                <a:ext uri="{FF2B5EF4-FFF2-40B4-BE49-F238E27FC236}">
                  <a16:creationId xmlns:a16="http://schemas.microsoft.com/office/drawing/2014/main" id="{00000000-0008-0000-0400-000024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130</xdr:row>
          <xdr:rowOff>0</xdr:rowOff>
        </xdr:from>
        <xdr:to>
          <xdr:col>8</xdr:col>
          <xdr:colOff>457200</xdr:colOff>
          <xdr:row>131</xdr:row>
          <xdr:rowOff>28575</xdr:rowOff>
        </xdr:to>
        <xdr:sp macro="" textlink="">
          <xdr:nvSpPr>
            <xdr:cNvPr id="60453" name="Check Box 37" hidden="1">
              <a:extLst>
                <a:ext uri="{63B3BB69-23CF-44E3-9099-C40C66FF867C}">
                  <a14:compatExt spid="_x0000_s60453"/>
                </a:ext>
                <a:ext uri="{FF2B5EF4-FFF2-40B4-BE49-F238E27FC236}">
                  <a16:creationId xmlns:a16="http://schemas.microsoft.com/office/drawing/2014/main" id="{00000000-0008-0000-0400-000025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0</xdr:rowOff>
        </xdr:from>
        <xdr:to>
          <xdr:col>8</xdr:col>
          <xdr:colOff>457200</xdr:colOff>
          <xdr:row>132</xdr:row>
          <xdr:rowOff>28575</xdr:rowOff>
        </xdr:to>
        <xdr:sp macro="" textlink="">
          <xdr:nvSpPr>
            <xdr:cNvPr id="60454" name="Check Box 38" hidden="1">
              <a:extLst>
                <a:ext uri="{63B3BB69-23CF-44E3-9099-C40C66FF867C}">
                  <a14:compatExt spid="_x0000_s60454"/>
                </a:ext>
                <a:ext uri="{FF2B5EF4-FFF2-40B4-BE49-F238E27FC236}">
                  <a16:creationId xmlns:a16="http://schemas.microsoft.com/office/drawing/2014/main" id="{00000000-0008-0000-0400-000026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132</xdr:row>
          <xdr:rowOff>0</xdr:rowOff>
        </xdr:from>
        <xdr:to>
          <xdr:col>8</xdr:col>
          <xdr:colOff>457200</xdr:colOff>
          <xdr:row>133</xdr:row>
          <xdr:rowOff>28575</xdr:rowOff>
        </xdr:to>
        <xdr:sp macro="" textlink="">
          <xdr:nvSpPr>
            <xdr:cNvPr id="60455" name="Check Box 39" hidden="1">
              <a:extLst>
                <a:ext uri="{63B3BB69-23CF-44E3-9099-C40C66FF867C}">
                  <a14:compatExt spid="_x0000_s60455"/>
                </a:ext>
                <a:ext uri="{FF2B5EF4-FFF2-40B4-BE49-F238E27FC236}">
                  <a16:creationId xmlns:a16="http://schemas.microsoft.com/office/drawing/2014/main" id="{00000000-0008-0000-0400-000027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133</xdr:row>
          <xdr:rowOff>0</xdr:rowOff>
        </xdr:from>
        <xdr:to>
          <xdr:col>8</xdr:col>
          <xdr:colOff>457200</xdr:colOff>
          <xdr:row>134</xdr:row>
          <xdr:rowOff>28575</xdr:rowOff>
        </xdr:to>
        <xdr:sp macro="" textlink="">
          <xdr:nvSpPr>
            <xdr:cNvPr id="60456" name="Check Box 40" hidden="1">
              <a:extLst>
                <a:ext uri="{63B3BB69-23CF-44E3-9099-C40C66FF867C}">
                  <a14:compatExt spid="_x0000_s60456"/>
                </a:ext>
                <a:ext uri="{FF2B5EF4-FFF2-40B4-BE49-F238E27FC236}">
                  <a16:creationId xmlns:a16="http://schemas.microsoft.com/office/drawing/2014/main" id="{00000000-0008-0000-0400-000028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134</xdr:row>
          <xdr:rowOff>0</xdr:rowOff>
        </xdr:from>
        <xdr:to>
          <xdr:col>8</xdr:col>
          <xdr:colOff>457200</xdr:colOff>
          <xdr:row>135</xdr:row>
          <xdr:rowOff>28575</xdr:rowOff>
        </xdr:to>
        <xdr:sp macro="" textlink="">
          <xdr:nvSpPr>
            <xdr:cNvPr id="60457" name="Check Box 41" hidden="1">
              <a:extLst>
                <a:ext uri="{63B3BB69-23CF-44E3-9099-C40C66FF867C}">
                  <a14:compatExt spid="_x0000_s60457"/>
                </a:ext>
                <a:ext uri="{FF2B5EF4-FFF2-40B4-BE49-F238E27FC236}">
                  <a16:creationId xmlns:a16="http://schemas.microsoft.com/office/drawing/2014/main" id="{00000000-0008-0000-0400-000029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135</xdr:row>
          <xdr:rowOff>0</xdr:rowOff>
        </xdr:from>
        <xdr:to>
          <xdr:col>8</xdr:col>
          <xdr:colOff>457200</xdr:colOff>
          <xdr:row>136</xdr:row>
          <xdr:rowOff>28575</xdr:rowOff>
        </xdr:to>
        <xdr:sp macro="" textlink="">
          <xdr:nvSpPr>
            <xdr:cNvPr id="60458" name="Check Box 42" hidden="1">
              <a:extLst>
                <a:ext uri="{63B3BB69-23CF-44E3-9099-C40C66FF867C}">
                  <a14:compatExt spid="_x0000_s60458"/>
                </a:ext>
                <a:ext uri="{FF2B5EF4-FFF2-40B4-BE49-F238E27FC236}">
                  <a16:creationId xmlns:a16="http://schemas.microsoft.com/office/drawing/2014/main" id="{00000000-0008-0000-0400-00002A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136</xdr:row>
          <xdr:rowOff>0</xdr:rowOff>
        </xdr:from>
        <xdr:to>
          <xdr:col>8</xdr:col>
          <xdr:colOff>457200</xdr:colOff>
          <xdr:row>137</xdr:row>
          <xdr:rowOff>28575</xdr:rowOff>
        </xdr:to>
        <xdr:sp macro="" textlink="">
          <xdr:nvSpPr>
            <xdr:cNvPr id="60459" name="Check Box 43" hidden="1">
              <a:extLst>
                <a:ext uri="{63B3BB69-23CF-44E3-9099-C40C66FF867C}">
                  <a14:compatExt spid="_x0000_s60459"/>
                </a:ext>
                <a:ext uri="{FF2B5EF4-FFF2-40B4-BE49-F238E27FC236}">
                  <a16:creationId xmlns:a16="http://schemas.microsoft.com/office/drawing/2014/main" id="{00000000-0008-0000-0400-00002B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137</xdr:row>
          <xdr:rowOff>0</xdr:rowOff>
        </xdr:from>
        <xdr:to>
          <xdr:col>8</xdr:col>
          <xdr:colOff>457200</xdr:colOff>
          <xdr:row>138</xdr:row>
          <xdr:rowOff>28575</xdr:rowOff>
        </xdr:to>
        <xdr:sp macro="" textlink="">
          <xdr:nvSpPr>
            <xdr:cNvPr id="60460" name="Check Box 44" hidden="1">
              <a:extLst>
                <a:ext uri="{63B3BB69-23CF-44E3-9099-C40C66FF867C}">
                  <a14:compatExt spid="_x0000_s60460"/>
                </a:ext>
                <a:ext uri="{FF2B5EF4-FFF2-40B4-BE49-F238E27FC236}">
                  <a16:creationId xmlns:a16="http://schemas.microsoft.com/office/drawing/2014/main" id="{00000000-0008-0000-0400-00002C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126</xdr:row>
          <xdr:rowOff>0</xdr:rowOff>
        </xdr:from>
        <xdr:to>
          <xdr:col>11</xdr:col>
          <xdr:colOff>457200</xdr:colOff>
          <xdr:row>127</xdr:row>
          <xdr:rowOff>28575</xdr:rowOff>
        </xdr:to>
        <xdr:sp macro="" textlink="">
          <xdr:nvSpPr>
            <xdr:cNvPr id="60461" name="Check Box 45" hidden="1">
              <a:extLst>
                <a:ext uri="{63B3BB69-23CF-44E3-9099-C40C66FF867C}">
                  <a14:compatExt spid="_x0000_s60461"/>
                </a:ext>
                <a:ext uri="{FF2B5EF4-FFF2-40B4-BE49-F238E27FC236}">
                  <a16:creationId xmlns:a16="http://schemas.microsoft.com/office/drawing/2014/main" id="{00000000-0008-0000-0400-00002D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127</xdr:row>
          <xdr:rowOff>0</xdr:rowOff>
        </xdr:from>
        <xdr:to>
          <xdr:col>11</xdr:col>
          <xdr:colOff>457200</xdr:colOff>
          <xdr:row>128</xdr:row>
          <xdr:rowOff>28575</xdr:rowOff>
        </xdr:to>
        <xdr:sp macro="" textlink="">
          <xdr:nvSpPr>
            <xdr:cNvPr id="60462" name="Check Box 46" hidden="1">
              <a:extLst>
                <a:ext uri="{63B3BB69-23CF-44E3-9099-C40C66FF867C}">
                  <a14:compatExt spid="_x0000_s60462"/>
                </a:ext>
                <a:ext uri="{FF2B5EF4-FFF2-40B4-BE49-F238E27FC236}">
                  <a16:creationId xmlns:a16="http://schemas.microsoft.com/office/drawing/2014/main" id="{00000000-0008-0000-0400-00002E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128</xdr:row>
          <xdr:rowOff>0</xdr:rowOff>
        </xdr:from>
        <xdr:to>
          <xdr:col>11</xdr:col>
          <xdr:colOff>457200</xdr:colOff>
          <xdr:row>129</xdr:row>
          <xdr:rowOff>28575</xdr:rowOff>
        </xdr:to>
        <xdr:sp macro="" textlink="">
          <xdr:nvSpPr>
            <xdr:cNvPr id="60463" name="Check Box 47" hidden="1">
              <a:extLst>
                <a:ext uri="{63B3BB69-23CF-44E3-9099-C40C66FF867C}">
                  <a14:compatExt spid="_x0000_s60463"/>
                </a:ext>
                <a:ext uri="{FF2B5EF4-FFF2-40B4-BE49-F238E27FC236}">
                  <a16:creationId xmlns:a16="http://schemas.microsoft.com/office/drawing/2014/main" id="{00000000-0008-0000-0400-00002F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129</xdr:row>
          <xdr:rowOff>0</xdr:rowOff>
        </xdr:from>
        <xdr:to>
          <xdr:col>11</xdr:col>
          <xdr:colOff>457200</xdr:colOff>
          <xdr:row>130</xdr:row>
          <xdr:rowOff>28575</xdr:rowOff>
        </xdr:to>
        <xdr:sp macro="" textlink="">
          <xdr:nvSpPr>
            <xdr:cNvPr id="60464" name="Check Box 48" hidden="1">
              <a:extLst>
                <a:ext uri="{63B3BB69-23CF-44E3-9099-C40C66FF867C}">
                  <a14:compatExt spid="_x0000_s60464"/>
                </a:ext>
                <a:ext uri="{FF2B5EF4-FFF2-40B4-BE49-F238E27FC236}">
                  <a16:creationId xmlns:a16="http://schemas.microsoft.com/office/drawing/2014/main" id="{00000000-0008-0000-0400-000030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130</xdr:row>
          <xdr:rowOff>0</xdr:rowOff>
        </xdr:from>
        <xdr:to>
          <xdr:col>11</xdr:col>
          <xdr:colOff>457200</xdr:colOff>
          <xdr:row>131</xdr:row>
          <xdr:rowOff>28575</xdr:rowOff>
        </xdr:to>
        <xdr:sp macro="" textlink="">
          <xdr:nvSpPr>
            <xdr:cNvPr id="60465" name="Check Box 49" hidden="1">
              <a:extLst>
                <a:ext uri="{63B3BB69-23CF-44E3-9099-C40C66FF867C}">
                  <a14:compatExt spid="_x0000_s60465"/>
                </a:ext>
                <a:ext uri="{FF2B5EF4-FFF2-40B4-BE49-F238E27FC236}">
                  <a16:creationId xmlns:a16="http://schemas.microsoft.com/office/drawing/2014/main" id="{00000000-0008-0000-0400-000031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131</xdr:row>
          <xdr:rowOff>0</xdr:rowOff>
        </xdr:from>
        <xdr:to>
          <xdr:col>11</xdr:col>
          <xdr:colOff>457200</xdr:colOff>
          <xdr:row>132</xdr:row>
          <xdr:rowOff>28575</xdr:rowOff>
        </xdr:to>
        <xdr:sp macro="" textlink="">
          <xdr:nvSpPr>
            <xdr:cNvPr id="60466" name="Check Box 50" hidden="1">
              <a:extLst>
                <a:ext uri="{63B3BB69-23CF-44E3-9099-C40C66FF867C}">
                  <a14:compatExt spid="_x0000_s60466"/>
                </a:ext>
                <a:ext uri="{FF2B5EF4-FFF2-40B4-BE49-F238E27FC236}">
                  <a16:creationId xmlns:a16="http://schemas.microsoft.com/office/drawing/2014/main" id="{00000000-0008-0000-0400-000032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132</xdr:row>
          <xdr:rowOff>0</xdr:rowOff>
        </xdr:from>
        <xdr:to>
          <xdr:col>11</xdr:col>
          <xdr:colOff>457200</xdr:colOff>
          <xdr:row>133</xdr:row>
          <xdr:rowOff>28575</xdr:rowOff>
        </xdr:to>
        <xdr:sp macro="" textlink="">
          <xdr:nvSpPr>
            <xdr:cNvPr id="60467" name="Check Box 51" hidden="1">
              <a:extLst>
                <a:ext uri="{63B3BB69-23CF-44E3-9099-C40C66FF867C}">
                  <a14:compatExt spid="_x0000_s60467"/>
                </a:ext>
                <a:ext uri="{FF2B5EF4-FFF2-40B4-BE49-F238E27FC236}">
                  <a16:creationId xmlns:a16="http://schemas.microsoft.com/office/drawing/2014/main" id="{00000000-0008-0000-0400-000033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133</xdr:row>
          <xdr:rowOff>0</xdr:rowOff>
        </xdr:from>
        <xdr:to>
          <xdr:col>11</xdr:col>
          <xdr:colOff>457200</xdr:colOff>
          <xdr:row>134</xdr:row>
          <xdr:rowOff>28575</xdr:rowOff>
        </xdr:to>
        <xdr:sp macro="" textlink="">
          <xdr:nvSpPr>
            <xdr:cNvPr id="60468" name="Check Box 52" hidden="1">
              <a:extLst>
                <a:ext uri="{63B3BB69-23CF-44E3-9099-C40C66FF867C}">
                  <a14:compatExt spid="_x0000_s60468"/>
                </a:ext>
                <a:ext uri="{FF2B5EF4-FFF2-40B4-BE49-F238E27FC236}">
                  <a16:creationId xmlns:a16="http://schemas.microsoft.com/office/drawing/2014/main" id="{00000000-0008-0000-0400-000034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134</xdr:row>
          <xdr:rowOff>0</xdr:rowOff>
        </xdr:from>
        <xdr:to>
          <xdr:col>11</xdr:col>
          <xdr:colOff>457200</xdr:colOff>
          <xdr:row>135</xdr:row>
          <xdr:rowOff>28575</xdr:rowOff>
        </xdr:to>
        <xdr:sp macro="" textlink="">
          <xdr:nvSpPr>
            <xdr:cNvPr id="60469" name="Check Box 53" hidden="1">
              <a:extLst>
                <a:ext uri="{63B3BB69-23CF-44E3-9099-C40C66FF867C}">
                  <a14:compatExt spid="_x0000_s60469"/>
                </a:ext>
                <a:ext uri="{FF2B5EF4-FFF2-40B4-BE49-F238E27FC236}">
                  <a16:creationId xmlns:a16="http://schemas.microsoft.com/office/drawing/2014/main" id="{00000000-0008-0000-0400-000035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135</xdr:row>
          <xdr:rowOff>0</xdr:rowOff>
        </xdr:from>
        <xdr:to>
          <xdr:col>11</xdr:col>
          <xdr:colOff>457200</xdr:colOff>
          <xdr:row>136</xdr:row>
          <xdr:rowOff>28575</xdr:rowOff>
        </xdr:to>
        <xdr:sp macro="" textlink="">
          <xdr:nvSpPr>
            <xdr:cNvPr id="60470" name="Check Box 54" hidden="1">
              <a:extLst>
                <a:ext uri="{63B3BB69-23CF-44E3-9099-C40C66FF867C}">
                  <a14:compatExt spid="_x0000_s60470"/>
                </a:ext>
                <a:ext uri="{FF2B5EF4-FFF2-40B4-BE49-F238E27FC236}">
                  <a16:creationId xmlns:a16="http://schemas.microsoft.com/office/drawing/2014/main" id="{00000000-0008-0000-0400-000036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136</xdr:row>
          <xdr:rowOff>0</xdr:rowOff>
        </xdr:from>
        <xdr:to>
          <xdr:col>11</xdr:col>
          <xdr:colOff>457200</xdr:colOff>
          <xdr:row>137</xdr:row>
          <xdr:rowOff>28575</xdr:rowOff>
        </xdr:to>
        <xdr:sp macro="" textlink="">
          <xdr:nvSpPr>
            <xdr:cNvPr id="60471" name="Check Box 55" hidden="1">
              <a:extLst>
                <a:ext uri="{63B3BB69-23CF-44E3-9099-C40C66FF867C}">
                  <a14:compatExt spid="_x0000_s60471"/>
                </a:ext>
                <a:ext uri="{FF2B5EF4-FFF2-40B4-BE49-F238E27FC236}">
                  <a16:creationId xmlns:a16="http://schemas.microsoft.com/office/drawing/2014/main" id="{00000000-0008-0000-0400-000037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137</xdr:row>
          <xdr:rowOff>0</xdr:rowOff>
        </xdr:from>
        <xdr:to>
          <xdr:col>11</xdr:col>
          <xdr:colOff>457200</xdr:colOff>
          <xdr:row>138</xdr:row>
          <xdr:rowOff>28575</xdr:rowOff>
        </xdr:to>
        <xdr:sp macro="" textlink="">
          <xdr:nvSpPr>
            <xdr:cNvPr id="60472" name="Check Box 56" hidden="1">
              <a:extLst>
                <a:ext uri="{63B3BB69-23CF-44E3-9099-C40C66FF867C}">
                  <a14:compatExt spid="_x0000_s60472"/>
                </a:ext>
                <a:ext uri="{FF2B5EF4-FFF2-40B4-BE49-F238E27FC236}">
                  <a16:creationId xmlns:a16="http://schemas.microsoft.com/office/drawing/2014/main" id="{00000000-0008-0000-0400-000038E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23812</xdr:colOff>
      <xdr:row>1</xdr:row>
      <xdr:rowOff>71437</xdr:rowOff>
    </xdr:from>
    <xdr:to>
      <xdr:col>3</xdr:col>
      <xdr:colOff>1095374</xdr:colOff>
      <xdr:row>11</xdr:row>
      <xdr:rowOff>112463</xdr:rowOff>
    </xdr:to>
    <xdr:pic>
      <xdr:nvPicPr>
        <xdr:cNvPr id="3" name="Picture 2">
          <a:extLst>
            <a:ext uri="{FF2B5EF4-FFF2-40B4-BE49-F238E27FC236}">
              <a16:creationId xmlns:a16="http://schemas.microsoft.com/office/drawing/2014/main" id="{C391C1BD-DE49-4600-8F60-0C1DC75D2D56}"/>
            </a:ext>
          </a:extLst>
        </xdr:cNvPr>
        <xdr:cNvPicPr>
          <a:picLocks noChangeAspect="1"/>
        </xdr:cNvPicPr>
      </xdr:nvPicPr>
      <xdr:blipFill>
        <a:blip xmlns:r="http://schemas.openxmlformats.org/officeDocument/2006/relationships" r:embed="rId1"/>
        <a:srcRect/>
        <a:stretch/>
      </xdr:blipFill>
      <xdr:spPr>
        <a:xfrm>
          <a:off x="154781" y="190500"/>
          <a:ext cx="2869406" cy="20531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126</xdr:row>
          <xdr:rowOff>0</xdr:rowOff>
        </xdr:from>
        <xdr:to>
          <xdr:col>8</xdr:col>
          <xdr:colOff>457200</xdr:colOff>
          <xdr:row>127</xdr:row>
          <xdr:rowOff>38101</xdr:rowOff>
        </xdr:to>
        <xdr:sp macro="" textlink="">
          <xdr:nvSpPr>
            <xdr:cNvPr id="67585" name="Check Box 1" hidden="1">
              <a:extLst>
                <a:ext uri="{63B3BB69-23CF-44E3-9099-C40C66FF867C}">
                  <a14:compatExt spid="_x0000_s67585"/>
                </a:ext>
                <a:ext uri="{FF2B5EF4-FFF2-40B4-BE49-F238E27FC236}">
                  <a16:creationId xmlns:a16="http://schemas.microsoft.com/office/drawing/2014/main" id="{00000000-0008-0000-05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127</xdr:row>
          <xdr:rowOff>0</xdr:rowOff>
        </xdr:from>
        <xdr:to>
          <xdr:col>8</xdr:col>
          <xdr:colOff>457200</xdr:colOff>
          <xdr:row>128</xdr:row>
          <xdr:rowOff>38100</xdr:rowOff>
        </xdr:to>
        <xdr:sp macro="" textlink="">
          <xdr:nvSpPr>
            <xdr:cNvPr id="67586" name="Check Box 2" hidden="1">
              <a:extLst>
                <a:ext uri="{63B3BB69-23CF-44E3-9099-C40C66FF867C}">
                  <a14:compatExt spid="_x0000_s67586"/>
                </a:ext>
                <a:ext uri="{FF2B5EF4-FFF2-40B4-BE49-F238E27FC236}">
                  <a16:creationId xmlns:a16="http://schemas.microsoft.com/office/drawing/2014/main" id="{00000000-0008-0000-05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128</xdr:row>
          <xdr:rowOff>0</xdr:rowOff>
        </xdr:from>
        <xdr:to>
          <xdr:col>8</xdr:col>
          <xdr:colOff>457200</xdr:colOff>
          <xdr:row>129</xdr:row>
          <xdr:rowOff>38100</xdr:rowOff>
        </xdr:to>
        <xdr:sp macro="" textlink="">
          <xdr:nvSpPr>
            <xdr:cNvPr id="67587" name="Check Box 3" hidden="1">
              <a:extLst>
                <a:ext uri="{63B3BB69-23CF-44E3-9099-C40C66FF867C}">
                  <a14:compatExt spid="_x0000_s67587"/>
                </a:ext>
                <a:ext uri="{FF2B5EF4-FFF2-40B4-BE49-F238E27FC236}">
                  <a16:creationId xmlns:a16="http://schemas.microsoft.com/office/drawing/2014/main" id="{00000000-0008-0000-05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129</xdr:row>
          <xdr:rowOff>0</xdr:rowOff>
        </xdr:from>
        <xdr:to>
          <xdr:col>8</xdr:col>
          <xdr:colOff>457200</xdr:colOff>
          <xdr:row>130</xdr:row>
          <xdr:rowOff>38099</xdr:rowOff>
        </xdr:to>
        <xdr:sp macro="" textlink="">
          <xdr:nvSpPr>
            <xdr:cNvPr id="67588" name="Check Box 4" hidden="1">
              <a:extLst>
                <a:ext uri="{63B3BB69-23CF-44E3-9099-C40C66FF867C}">
                  <a14:compatExt spid="_x0000_s67588"/>
                </a:ext>
                <a:ext uri="{FF2B5EF4-FFF2-40B4-BE49-F238E27FC236}">
                  <a16:creationId xmlns:a16="http://schemas.microsoft.com/office/drawing/2014/main" id="{00000000-0008-0000-05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130</xdr:row>
          <xdr:rowOff>0</xdr:rowOff>
        </xdr:from>
        <xdr:to>
          <xdr:col>8</xdr:col>
          <xdr:colOff>457200</xdr:colOff>
          <xdr:row>131</xdr:row>
          <xdr:rowOff>38101</xdr:rowOff>
        </xdr:to>
        <xdr:sp macro="" textlink="">
          <xdr:nvSpPr>
            <xdr:cNvPr id="67589" name="Check Box 5" hidden="1">
              <a:extLst>
                <a:ext uri="{63B3BB69-23CF-44E3-9099-C40C66FF867C}">
                  <a14:compatExt spid="_x0000_s67589"/>
                </a:ext>
                <a:ext uri="{FF2B5EF4-FFF2-40B4-BE49-F238E27FC236}">
                  <a16:creationId xmlns:a16="http://schemas.microsoft.com/office/drawing/2014/main" id="{00000000-0008-0000-05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0</xdr:rowOff>
        </xdr:from>
        <xdr:to>
          <xdr:col>8</xdr:col>
          <xdr:colOff>457200</xdr:colOff>
          <xdr:row>132</xdr:row>
          <xdr:rowOff>38100</xdr:rowOff>
        </xdr:to>
        <xdr:sp macro="" textlink="">
          <xdr:nvSpPr>
            <xdr:cNvPr id="67590" name="Check Box 6" hidden="1">
              <a:extLst>
                <a:ext uri="{63B3BB69-23CF-44E3-9099-C40C66FF867C}">
                  <a14:compatExt spid="_x0000_s67590"/>
                </a:ext>
                <a:ext uri="{FF2B5EF4-FFF2-40B4-BE49-F238E27FC236}">
                  <a16:creationId xmlns:a16="http://schemas.microsoft.com/office/drawing/2014/main" id="{00000000-0008-0000-05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132</xdr:row>
          <xdr:rowOff>0</xdr:rowOff>
        </xdr:from>
        <xdr:to>
          <xdr:col>8</xdr:col>
          <xdr:colOff>457200</xdr:colOff>
          <xdr:row>133</xdr:row>
          <xdr:rowOff>38100</xdr:rowOff>
        </xdr:to>
        <xdr:sp macro="" textlink="">
          <xdr:nvSpPr>
            <xdr:cNvPr id="67591" name="Check Box 7" hidden="1">
              <a:extLst>
                <a:ext uri="{63B3BB69-23CF-44E3-9099-C40C66FF867C}">
                  <a14:compatExt spid="_x0000_s67591"/>
                </a:ext>
                <a:ext uri="{FF2B5EF4-FFF2-40B4-BE49-F238E27FC236}">
                  <a16:creationId xmlns:a16="http://schemas.microsoft.com/office/drawing/2014/main" id="{00000000-0008-0000-05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133</xdr:row>
          <xdr:rowOff>0</xdr:rowOff>
        </xdr:from>
        <xdr:to>
          <xdr:col>8</xdr:col>
          <xdr:colOff>457200</xdr:colOff>
          <xdr:row>134</xdr:row>
          <xdr:rowOff>38099</xdr:rowOff>
        </xdr:to>
        <xdr:sp macro="" textlink="">
          <xdr:nvSpPr>
            <xdr:cNvPr id="67592" name="Check Box 8" hidden="1">
              <a:extLst>
                <a:ext uri="{63B3BB69-23CF-44E3-9099-C40C66FF867C}">
                  <a14:compatExt spid="_x0000_s67592"/>
                </a:ext>
                <a:ext uri="{FF2B5EF4-FFF2-40B4-BE49-F238E27FC236}">
                  <a16:creationId xmlns:a16="http://schemas.microsoft.com/office/drawing/2014/main" id="{00000000-0008-0000-05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134</xdr:row>
          <xdr:rowOff>0</xdr:rowOff>
        </xdr:from>
        <xdr:to>
          <xdr:col>8</xdr:col>
          <xdr:colOff>457200</xdr:colOff>
          <xdr:row>135</xdr:row>
          <xdr:rowOff>38101</xdr:rowOff>
        </xdr:to>
        <xdr:sp macro="" textlink="">
          <xdr:nvSpPr>
            <xdr:cNvPr id="67593" name="Check Box 9" hidden="1">
              <a:extLst>
                <a:ext uri="{63B3BB69-23CF-44E3-9099-C40C66FF867C}">
                  <a14:compatExt spid="_x0000_s67593"/>
                </a:ext>
                <a:ext uri="{FF2B5EF4-FFF2-40B4-BE49-F238E27FC236}">
                  <a16:creationId xmlns:a16="http://schemas.microsoft.com/office/drawing/2014/main" id="{00000000-0008-0000-05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135</xdr:row>
          <xdr:rowOff>0</xdr:rowOff>
        </xdr:from>
        <xdr:to>
          <xdr:col>8</xdr:col>
          <xdr:colOff>457200</xdr:colOff>
          <xdr:row>136</xdr:row>
          <xdr:rowOff>38100</xdr:rowOff>
        </xdr:to>
        <xdr:sp macro="" textlink="">
          <xdr:nvSpPr>
            <xdr:cNvPr id="67594" name="Check Box 10" hidden="1">
              <a:extLst>
                <a:ext uri="{63B3BB69-23CF-44E3-9099-C40C66FF867C}">
                  <a14:compatExt spid="_x0000_s67594"/>
                </a:ext>
                <a:ext uri="{FF2B5EF4-FFF2-40B4-BE49-F238E27FC236}">
                  <a16:creationId xmlns:a16="http://schemas.microsoft.com/office/drawing/2014/main" id="{00000000-0008-0000-05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136</xdr:row>
          <xdr:rowOff>0</xdr:rowOff>
        </xdr:from>
        <xdr:to>
          <xdr:col>8</xdr:col>
          <xdr:colOff>457200</xdr:colOff>
          <xdr:row>137</xdr:row>
          <xdr:rowOff>38100</xdr:rowOff>
        </xdr:to>
        <xdr:sp macro="" textlink="">
          <xdr:nvSpPr>
            <xdr:cNvPr id="67595" name="Check Box 11" hidden="1">
              <a:extLst>
                <a:ext uri="{63B3BB69-23CF-44E3-9099-C40C66FF867C}">
                  <a14:compatExt spid="_x0000_s67595"/>
                </a:ext>
                <a:ext uri="{FF2B5EF4-FFF2-40B4-BE49-F238E27FC236}">
                  <a16:creationId xmlns:a16="http://schemas.microsoft.com/office/drawing/2014/main" id="{00000000-0008-0000-05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137</xdr:row>
          <xdr:rowOff>0</xdr:rowOff>
        </xdr:from>
        <xdr:to>
          <xdr:col>8</xdr:col>
          <xdr:colOff>457200</xdr:colOff>
          <xdr:row>138</xdr:row>
          <xdr:rowOff>38099</xdr:rowOff>
        </xdr:to>
        <xdr:sp macro="" textlink="">
          <xdr:nvSpPr>
            <xdr:cNvPr id="67596" name="Check Box 12" hidden="1">
              <a:extLst>
                <a:ext uri="{63B3BB69-23CF-44E3-9099-C40C66FF867C}">
                  <a14:compatExt spid="_x0000_s67596"/>
                </a:ext>
                <a:ext uri="{FF2B5EF4-FFF2-40B4-BE49-F238E27FC236}">
                  <a16:creationId xmlns:a16="http://schemas.microsoft.com/office/drawing/2014/main" id="{00000000-0008-0000-05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126</xdr:row>
          <xdr:rowOff>0</xdr:rowOff>
        </xdr:from>
        <xdr:to>
          <xdr:col>11</xdr:col>
          <xdr:colOff>457200</xdr:colOff>
          <xdr:row>127</xdr:row>
          <xdr:rowOff>38101</xdr:rowOff>
        </xdr:to>
        <xdr:sp macro="" textlink="">
          <xdr:nvSpPr>
            <xdr:cNvPr id="67597" name="Check Box 13" hidden="1">
              <a:extLst>
                <a:ext uri="{63B3BB69-23CF-44E3-9099-C40C66FF867C}">
                  <a14:compatExt spid="_x0000_s67597"/>
                </a:ext>
                <a:ext uri="{FF2B5EF4-FFF2-40B4-BE49-F238E27FC236}">
                  <a16:creationId xmlns:a16="http://schemas.microsoft.com/office/drawing/2014/main" id="{00000000-0008-0000-05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127</xdr:row>
          <xdr:rowOff>0</xdr:rowOff>
        </xdr:from>
        <xdr:to>
          <xdr:col>11</xdr:col>
          <xdr:colOff>457200</xdr:colOff>
          <xdr:row>128</xdr:row>
          <xdr:rowOff>38100</xdr:rowOff>
        </xdr:to>
        <xdr:sp macro="" textlink="">
          <xdr:nvSpPr>
            <xdr:cNvPr id="67598" name="Check Box 14" hidden="1">
              <a:extLst>
                <a:ext uri="{63B3BB69-23CF-44E3-9099-C40C66FF867C}">
                  <a14:compatExt spid="_x0000_s67598"/>
                </a:ext>
                <a:ext uri="{FF2B5EF4-FFF2-40B4-BE49-F238E27FC236}">
                  <a16:creationId xmlns:a16="http://schemas.microsoft.com/office/drawing/2014/main" id="{00000000-0008-0000-05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128</xdr:row>
          <xdr:rowOff>0</xdr:rowOff>
        </xdr:from>
        <xdr:to>
          <xdr:col>11</xdr:col>
          <xdr:colOff>457200</xdr:colOff>
          <xdr:row>129</xdr:row>
          <xdr:rowOff>38100</xdr:rowOff>
        </xdr:to>
        <xdr:sp macro="" textlink="">
          <xdr:nvSpPr>
            <xdr:cNvPr id="67599" name="Check Box 15" hidden="1">
              <a:extLst>
                <a:ext uri="{63B3BB69-23CF-44E3-9099-C40C66FF867C}">
                  <a14:compatExt spid="_x0000_s67599"/>
                </a:ext>
                <a:ext uri="{FF2B5EF4-FFF2-40B4-BE49-F238E27FC236}">
                  <a16:creationId xmlns:a16="http://schemas.microsoft.com/office/drawing/2014/main" id="{00000000-0008-0000-0500-00000F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129</xdr:row>
          <xdr:rowOff>0</xdr:rowOff>
        </xdr:from>
        <xdr:to>
          <xdr:col>11</xdr:col>
          <xdr:colOff>457200</xdr:colOff>
          <xdr:row>130</xdr:row>
          <xdr:rowOff>38099</xdr:rowOff>
        </xdr:to>
        <xdr:sp macro="" textlink="">
          <xdr:nvSpPr>
            <xdr:cNvPr id="67600" name="Check Box 16" hidden="1">
              <a:extLst>
                <a:ext uri="{63B3BB69-23CF-44E3-9099-C40C66FF867C}">
                  <a14:compatExt spid="_x0000_s67600"/>
                </a:ext>
                <a:ext uri="{FF2B5EF4-FFF2-40B4-BE49-F238E27FC236}">
                  <a16:creationId xmlns:a16="http://schemas.microsoft.com/office/drawing/2014/main" id="{00000000-0008-0000-0500-000010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130</xdr:row>
          <xdr:rowOff>0</xdr:rowOff>
        </xdr:from>
        <xdr:to>
          <xdr:col>11</xdr:col>
          <xdr:colOff>457200</xdr:colOff>
          <xdr:row>131</xdr:row>
          <xdr:rowOff>38101</xdr:rowOff>
        </xdr:to>
        <xdr:sp macro="" textlink="">
          <xdr:nvSpPr>
            <xdr:cNvPr id="67601" name="Check Box 17" hidden="1">
              <a:extLst>
                <a:ext uri="{63B3BB69-23CF-44E3-9099-C40C66FF867C}">
                  <a14:compatExt spid="_x0000_s67601"/>
                </a:ext>
                <a:ext uri="{FF2B5EF4-FFF2-40B4-BE49-F238E27FC236}">
                  <a16:creationId xmlns:a16="http://schemas.microsoft.com/office/drawing/2014/main" id="{00000000-0008-0000-0500-00001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131</xdr:row>
          <xdr:rowOff>0</xdr:rowOff>
        </xdr:from>
        <xdr:to>
          <xdr:col>11</xdr:col>
          <xdr:colOff>457200</xdr:colOff>
          <xdr:row>132</xdr:row>
          <xdr:rowOff>38100</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500-00001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132</xdr:row>
          <xdr:rowOff>0</xdr:rowOff>
        </xdr:from>
        <xdr:to>
          <xdr:col>11</xdr:col>
          <xdr:colOff>457200</xdr:colOff>
          <xdr:row>133</xdr:row>
          <xdr:rowOff>38100</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500-00001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133</xdr:row>
          <xdr:rowOff>0</xdr:rowOff>
        </xdr:from>
        <xdr:to>
          <xdr:col>11</xdr:col>
          <xdr:colOff>457200</xdr:colOff>
          <xdr:row>134</xdr:row>
          <xdr:rowOff>38099</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500-00001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134</xdr:row>
          <xdr:rowOff>0</xdr:rowOff>
        </xdr:from>
        <xdr:to>
          <xdr:col>11</xdr:col>
          <xdr:colOff>457200</xdr:colOff>
          <xdr:row>135</xdr:row>
          <xdr:rowOff>38101</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500-00001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135</xdr:row>
          <xdr:rowOff>0</xdr:rowOff>
        </xdr:from>
        <xdr:to>
          <xdr:col>11</xdr:col>
          <xdr:colOff>457200</xdr:colOff>
          <xdr:row>136</xdr:row>
          <xdr:rowOff>38100</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500-00001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136</xdr:row>
          <xdr:rowOff>0</xdr:rowOff>
        </xdr:from>
        <xdr:to>
          <xdr:col>11</xdr:col>
          <xdr:colOff>457200</xdr:colOff>
          <xdr:row>137</xdr:row>
          <xdr:rowOff>38100</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500-00001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137</xdr:row>
          <xdr:rowOff>0</xdr:rowOff>
        </xdr:from>
        <xdr:to>
          <xdr:col>11</xdr:col>
          <xdr:colOff>457200</xdr:colOff>
          <xdr:row>138</xdr:row>
          <xdr:rowOff>38099</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500-00001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24718</xdr:colOff>
      <xdr:row>1</xdr:row>
      <xdr:rowOff>42728</xdr:rowOff>
    </xdr:from>
    <xdr:to>
      <xdr:col>4</xdr:col>
      <xdr:colOff>905</xdr:colOff>
      <xdr:row>12</xdr:row>
      <xdr:rowOff>71848</xdr:rowOff>
    </xdr:to>
    <xdr:pic>
      <xdr:nvPicPr>
        <xdr:cNvPr id="2" name="Picture 1">
          <a:extLst>
            <a:ext uri="{FF2B5EF4-FFF2-40B4-BE49-F238E27FC236}">
              <a16:creationId xmlns:a16="http://schemas.microsoft.com/office/drawing/2014/main" id="{50862201-25F9-4910-9337-9166B66FF160}"/>
            </a:ext>
          </a:extLst>
        </xdr:cNvPr>
        <xdr:cNvPicPr>
          <a:picLocks noChangeAspect="1"/>
        </xdr:cNvPicPr>
      </xdr:nvPicPr>
      <xdr:blipFill>
        <a:blip xmlns:r="http://schemas.openxmlformats.org/officeDocument/2006/relationships" r:embed="rId1"/>
        <a:srcRect/>
        <a:stretch/>
      </xdr:blipFill>
      <xdr:spPr>
        <a:xfrm>
          <a:off x="155687" y="161791"/>
          <a:ext cx="2869406" cy="20531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127</xdr:row>
          <xdr:rowOff>0</xdr:rowOff>
        </xdr:from>
        <xdr:to>
          <xdr:col>8</xdr:col>
          <xdr:colOff>457200</xdr:colOff>
          <xdr:row>128</xdr:row>
          <xdr:rowOff>38100</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00000000-0008-0000-0600-000001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128</xdr:row>
          <xdr:rowOff>0</xdr:rowOff>
        </xdr:from>
        <xdr:to>
          <xdr:col>8</xdr:col>
          <xdr:colOff>457200</xdr:colOff>
          <xdr:row>129</xdr:row>
          <xdr:rowOff>38100</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00000000-0008-0000-0600-000002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129</xdr:row>
          <xdr:rowOff>0</xdr:rowOff>
        </xdr:from>
        <xdr:to>
          <xdr:col>8</xdr:col>
          <xdr:colOff>457200</xdr:colOff>
          <xdr:row>130</xdr:row>
          <xdr:rowOff>38100</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00000000-0008-0000-0600-000003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130</xdr:row>
          <xdr:rowOff>0</xdr:rowOff>
        </xdr:from>
        <xdr:to>
          <xdr:col>8</xdr:col>
          <xdr:colOff>457200</xdr:colOff>
          <xdr:row>131</xdr:row>
          <xdr:rowOff>38100</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00000000-0008-0000-0600-000004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0</xdr:rowOff>
        </xdr:from>
        <xdr:to>
          <xdr:col>8</xdr:col>
          <xdr:colOff>457200</xdr:colOff>
          <xdr:row>132</xdr:row>
          <xdr:rowOff>38100</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00000000-0008-0000-0600-000005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132</xdr:row>
          <xdr:rowOff>0</xdr:rowOff>
        </xdr:from>
        <xdr:to>
          <xdr:col>8</xdr:col>
          <xdr:colOff>457200</xdr:colOff>
          <xdr:row>133</xdr:row>
          <xdr:rowOff>38100</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00000000-0008-0000-0600-000006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133</xdr:row>
          <xdr:rowOff>0</xdr:rowOff>
        </xdr:from>
        <xdr:to>
          <xdr:col>8</xdr:col>
          <xdr:colOff>457200</xdr:colOff>
          <xdr:row>134</xdr:row>
          <xdr:rowOff>38100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00000000-0008-0000-0600-000007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134</xdr:row>
          <xdr:rowOff>0</xdr:rowOff>
        </xdr:from>
        <xdr:to>
          <xdr:col>8</xdr:col>
          <xdr:colOff>457200</xdr:colOff>
          <xdr:row>135</xdr:row>
          <xdr:rowOff>38100</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00000000-0008-0000-0600-000008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135</xdr:row>
          <xdr:rowOff>0</xdr:rowOff>
        </xdr:from>
        <xdr:to>
          <xdr:col>8</xdr:col>
          <xdr:colOff>457200</xdr:colOff>
          <xdr:row>136</xdr:row>
          <xdr:rowOff>38100</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00000000-0008-0000-0600-000009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136</xdr:row>
          <xdr:rowOff>0</xdr:rowOff>
        </xdr:from>
        <xdr:to>
          <xdr:col>8</xdr:col>
          <xdr:colOff>457200</xdr:colOff>
          <xdr:row>137</xdr:row>
          <xdr:rowOff>38100</xdr:rowOff>
        </xdr:to>
        <xdr:sp macro="" textlink="">
          <xdr:nvSpPr>
            <xdr:cNvPr id="73738" name="Check Box 10" hidden="1">
              <a:extLst>
                <a:ext uri="{63B3BB69-23CF-44E3-9099-C40C66FF867C}">
                  <a14:compatExt spid="_x0000_s73738"/>
                </a:ext>
                <a:ext uri="{FF2B5EF4-FFF2-40B4-BE49-F238E27FC236}">
                  <a16:creationId xmlns:a16="http://schemas.microsoft.com/office/drawing/2014/main" id="{00000000-0008-0000-0600-00000A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137</xdr:row>
          <xdr:rowOff>0</xdr:rowOff>
        </xdr:from>
        <xdr:to>
          <xdr:col>8</xdr:col>
          <xdr:colOff>457200</xdr:colOff>
          <xdr:row>138</xdr:row>
          <xdr:rowOff>38100</xdr:rowOff>
        </xdr:to>
        <xdr:sp macro="" textlink="">
          <xdr:nvSpPr>
            <xdr:cNvPr id="73739" name="Check Box 11" hidden="1">
              <a:extLst>
                <a:ext uri="{63B3BB69-23CF-44E3-9099-C40C66FF867C}">
                  <a14:compatExt spid="_x0000_s73739"/>
                </a:ext>
                <a:ext uri="{FF2B5EF4-FFF2-40B4-BE49-F238E27FC236}">
                  <a16:creationId xmlns:a16="http://schemas.microsoft.com/office/drawing/2014/main" id="{00000000-0008-0000-0600-00000B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138</xdr:row>
          <xdr:rowOff>0</xdr:rowOff>
        </xdr:from>
        <xdr:to>
          <xdr:col>8</xdr:col>
          <xdr:colOff>457200</xdr:colOff>
          <xdr:row>139</xdr:row>
          <xdr:rowOff>38100</xdr:rowOff>
        </xdr:to>
        <xdr:sp macro="" textlink="">
          <xdr:nvSpPr>
            <xdr:cNvPr id="73740" name="Check Box 12" hidden="1">
              <a:extLst>
                <a:ext uri="{63B3BB69-23CF-44E3-9099-C40C66FF867C}">
                  <a14:compatExt spid="_x0000_s73740"/>
                </a:ext>
                <a:ext uri="{FF2B5EF4-FFF2-40B4-BE49-F238E27FC236}">
                  <a16:creationId xmlns:a16="http://schemas.microsoft.com/office/drawing/2014/main" id="{00000000-0008-0000-0600-00000C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127</xdr:row>
          <xdr:rowOff>0</xdr:rowOff>
        </xdr:from>
        <xdr:to>
          <xdr:col>11</xdr:col>
          <xdr:colOff>457200</xdr:colOff>
          <xdr:row>128</xdr:row>
          <xdr:rowOff>38100</xdr:rowOff>
        </xdr:to>
        <xdr:sp macro="" textlink="">
          <xdr:nvSpPr>
            <xdr:cNvPr id="73741" name="Check Box 13" hidden="1">
              <a:extLst>
                <a:ext uri="{63B3BB69-23CF-44E3-9099-C40C66FF867C}">
                  <a14:compatExt spid="_x0000_s73741"/>
                </a:ext>
                <a:ext uri="{FF2B5EF4-FFF2-40B4-BE49-F238E27FC236}">
                  <a16:creationId xmlns:a16="http://schemas.microsoft.com/office/drawing/2014/main" id="{00000000-0008-0000-0600-00000D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128</xdr:row>
          <xdr:rowOff>0</xdr:rowOff>
        </xdr:from>
        <xdr:to>
          <xdr:col>11</xdr:col>
          <xdr:colOff>457200</xdr:colOff>
          <xdr:row>129</xdr:row>
          <xdr:rowOff>38100</xdr:rowOff>
        </xdr:to>
        <xdr:sp macro="" textlink="">
          <xdr:nvSpPr>
            <xdr:cNvPr id="73742" name="Check Box 14" hidden="1">
              <a:extLst>
                <a:ext uri="{63B3BB69-23CF-44E3-9099-C40C66FF867C}">
                  <a14:compatExt spid="_x0000_s73742"/>
                </a:ext>
                <a:ext uri="{FF2B5EF4-FFF2-40B4-BE49-F238E27FC236}">
                  <a16:creationId xmlns:a16="http://schemas.microsoft.com/office/drawing/2014/main" id="{00000000-0008-0000-0600-00000E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129</xdr:row>
          <xdr:rowOff>0</xdr:rowOff>
        </xdr:from>
        <xdr:to>
          <xdr:col>11</xdr:col>
          <xdr:colOff>457200</xdr:colOff>
          <xdr:row>130</xdr:row>
          <xdr:rowOff>38100</xdr:rowOff>
        </xdr:to>
        <xdr:sp macro="" textlink="">
          <xdr:nvSpPr>
            <xdr:cNvPr id="73743" name="Check Box 15" hidden="1">
              <a:extLst>
                <a:ext uri="{63B3BB69-23CF-44E3-9099-C40C66FF867C}">
                  <a14:compatExt spid="_x0000_s73743"/>
                </a:ext>
                <a:ext uri="{FF2B5EF4-FFF2-40B4-BE49-F238E27FC236}">
                  <a16:creationId xmlns:a16="http://schemas.microsoft.com/office/drawing/2014/main" id="{00000000-0008-0000-0600-00000F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130</xdr:row>
          <xdr:rowOff>0</xdr:rowOff>
        </xdr:from>
        <xdr:to>
          <xdr:col>11</xdr:col>
          <xdr:colOff>457200</xdr:colOff>
          <xdr:row>131</xdr:row>
          <xdr:rowOff>38100</xdr:rowOff>
        </xdr:to>
        <xdr:sp macro="" textlink="">
          <xdr:nvSpPr>
            <xdr:cNvPr id="73744" name="Check Box 16" hidden="1">
              <a:extLst>
                <a:ext uri="{63B3BB69-23CF-44E3-9099-C40C66FF867C}">
                  <a14:compatExt spid="_x0000_s73744"/>
                </a:ext>
                <a:ext uri="{FF2B5EF4-FFF2-40B4-BE49-F238E27FC236}">
                  <a16:creationId xmlns:a16="http://schemas.microsoft.com/office/drawing/2014/main" id="{00000000-0008-0000-0600-000010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131</xdr:row>
          <xdr:rowOff>0</xdr:rowOff>
        </xdr:from>
        <xdr:to>
          <xdr:col>11</xdr:col>
          <xdr:colOff>457200</xdr:colOff>
          <xdr:row>132</xdr:row>
          <xdr:rowOff>38100</xdr:rowOff>
        </xdr:to>
        <xdr:sp macro="" textlink="">
          <xdr:nvSpPr>
            <xdr:cNvPr id="73745" name="Check Box 17" hidden="1">
              <a:extLst>
                <a:ext uri="{63B3BB69-23CF-44E3-9099-C40C66FF867C}">
                  <a14:compatExt spid="_x0000_s73745"/>
                </a:ext>
                <a:ext uri="{FF2B5EF4-FFF2-40B4-BE49-F238E27FC236}">
                  <a16:creationId xmlns:a16="http://schemas.microsoft.com/office/drawing/2014/main" id="{00000000-0008-0000-0600-000011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132</xdr:row>
          <xdr:rowOff>0</xdr:rowOff>
        </xdr:from>
        <xdr:to>
          <xdr:col>11</xdr:col>
          <xdr:colOff>457200</xdr:colOff>
          <xdr:row>133</xdr:row>
          <xdr:rowOff>38100</xdr:rowOff>
        </xdr:to>
        <xdr:sp macro="" textlink="">
          <xdr:nvSpPr>
            <xdr:cNvPr id="73746" name="Check Box 18" hidden="1">
              <a:extLst>
                <a:ext uri="{63B3BB69-23CF-44E3-9099-C40C66FF867C}">
                  <a14:compatExt spid="_x0000_s73746"/>
                </a:ext>
                <a:ext uri="{FF2B5EF4-FFF2-40B4-BE49-F238E27FC236}">
                  <a16:creationId xmlns:a16="http://schemas.microsoft.com/office/drawing/2014/main" id="{00000000-0008-0000-0600-000012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133</xdr:row>
          <xdr:rowOff>0</xdr:rowOff>
        </xdr:from>
        <xdr:to>
          <xdr:col>11</xdr:col>
          <xdr:colOff>457200</xdr:colOff>
          <xdr:row>134</xdr:row>
          <xdr:rowOff>38100</xdr:rowOff>
        </xdr:to>
        <xdr:sp macro="" textlink="">
          <xdr:nvSpPr>
            <xdr:cNvPr id="73747" name="Check Box 19" hidden="1">
              <a:extLst>
                <a:ext uri="{63B3BB69-23CF-44E3-9099-C40C66FF867C}">
                  <a14:compatExt spid="_x0000_s73747"/>
                </a:ext>
                <a:ext uri="{FF2B5EF4-FFF2-40B4-BE49-F238E27FC236}">
                  <a16:creationId xmlns:a16="http://schemas.microsoft.com/office/drawing/2014/main" id="{00000000-0008-0000-0600-000013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134</xdr:row>
          <xdr:rowOff>0</xdr:rowOff>
        </xdr:from>
        <xdr:to>
          <xdr:col>11</xdr:col>
          <xdr:colOff>457200</xdr:colOff>
          <xdr:row>135</xdr:row>
          <xdr:rowOff>38100</xdr:rowOff>
        </xdr:to>
        <xdr:sp macro="" textlink="">
          <xdr:nvSpPr>
            <xdr:cNvPr id="73748" name="Check Box 20" hidden="1">
              <a:extLst>
                <a:ext uri="{63B3BB69-23CF-44E3-9099-C40C66FF867C}">
                  <a14:compatExt spid="_x0000_s73748"/>
                </a:ext>
                <a:ext uri="{FF2B5EF4-FFF2-40B4-BE49-F238E27FC236}">
                  <a16:creationId xmlns:a16="http://schemas.microsoft.com/office/drawing/2014/main" id="{00000000-0008-0000-0600-000014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135</xdr:row>
          <xdr:rowOff>0</xdr:rowOff>
        </xdr:from>
        <xdr:to>
          <xdr:col>11</xdr:col>
          <xdr:colOff>457200</xdr:colOff>
          <xdr:row>136</xdr:row>
          <xdr:rowOff>38100</xdr:rowOff>
        </xdr:to>
        <xdr:sp macro="" textlink="">
          <xdr:nvSpPr>
            <xdr:cNvPr id="73749" name="Check Box 21" hidden="1">
              <a:extLst>
                <a:ext uri="{63B3BB69-23CF-44E3-9099-C40C66FF867C}">
                  <a14:compatExt spid="_x0000_s73749"/>
                </a:ext>
                <a:ext uri="{FF2B5EF4-FFF2-40B4-BE49-F238E27FC236}">
                  <a16:creationId xmlns:a16="http://schemas.microsoft.com/office/drawing/2014/main" id="{00000000-0008-0000-0600-000015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136</xdr:row>
          <xdr:rowOff>0</xdr:rowOff>
        </xdr:from>
        <xdr:to>
          <xdr:col>11</xdr:col>
          <xdr:colOff>457200</xdr:colOff>
          <xdr:row>137</xdr:row>
          <xdr:rowOff>38100</xdr:rowOff>
        </xdr:to>
        <xdr:sp macro="" textlink="">
          <xdr:nvSpPr>
            <xdr:cNvPr id="73750" name="Check Box 22" hidden="1">
              <a:extLst>
                <a:ext uri="{63B3BB69-23CF-44E3-9099-C40C66FF867C}">
                  <a14:compatExt spid="_x0000_s73750"/>
                </a:ext>
                <a:ext uri="{FF2B5EF4-FFF2-40B4-BE49-F238E27FC236}">
                  <a16:creationId xmlns:a16="http://schemas.microsoft.com/office/drawing/2014/main" id="{00000000-0008-0000-0600-000016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137</xdr:row>
          <xdr:rowOff>0</xdr:rowOff>
        </xdr:from>
        <xdr:to>
          <xdr:col>11</xdr:col>
          <xdr:colOff>457200</xdr:colOff>
          <xdr:row>138</xdr:row>
          <xdr:rowOff>38100</xdr:rowOff>
        </xdr:to>
        <xdr:sp macro="" textlink="">
          <xdr:nvSpPr>
            <xdr:cNvPr id="73751" name="Check Box 23" hidden="1">
              <a:extLst>
                <a:ext uri="{63B3BB69-23CF-44E3-9099-C40C66FF867C}">
                  <a14:compatExt spid="_x0000_s73751"/>
                </a:ext>
                <a:ext uri="{FF2B5EF4-FFF2-40B4-BE49-F238E27FC236}">
                  <a16:creationId xmlns:a16="http://schemas.microsoft.com/office/drawing/2014/main" id="{00000000-0008-0000-0600-000017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138</xdr:row>
          <xdr:rowOff>0</xdr:rowOff>
        </xdr:from>
        <xdr:to>
          <xdr:col>11</xdr:col>
          <xdr:colOff>457200</xdr:colOff>
          <xdr:row>139</xdr:row>
          <xdr:rowOff>38100</xdr:rowOff>
        </xdr:to>
        <xdr:sp macro="" textlink="">
          <xdr:nvSpPr>
            <xdr:cNvPr id="73752" name="Check Box 24" hidden="1">
              <a:extLst>
                <a:ext uri="{63B3BB69-23CF-44E3-9099-C40C66FF867C}">
                  <a14:compatExt spid="_x0000_s73752"/>
                </a:ext>
                <a:ext uri="{FF2B5EF4-FFF2-40B4-BE49-F238E27FC236}">
                  <a16:creationId xmlns:a16="http://schemas.microsoft.com/office/drawing/2014/main" id="{00000000-0008-0000-0600-0000182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130968</xdr:colOff>
      <xdr:row>1</xdr:row>
      <xdr:rowOff>95249</xdr:rowOff>
    </xdr:from>
    <xdr:to>
      <xdr:col>3</xdr:col>
      <xdr:colOff>1107280</xdr:colOff>
      <xdr:row>12</xdr:row>
      <xdr:rowOff>52931</xdr:rowOff>
    </xdr:to>
    <xdr:pic>
      <xdr:nvPicPr>
        <xdr:cNvPr id="3" name="Picture 2">
          <a:extLst>
            <a:ext uri="{FF2B5EF4-FFF2-40B4-BE49-F238E27FC236}">
              <a16:creationId xmlns:a16="http://schemas.microsoft.com/office/drawing/2014/main" id="{20BF8656-E0B8-4BE8-8669-BADCC0E9D5E5}"/>
            </a:ext>
          </a:extLst>
        </xdr:cNvPr>
        <xdr:cNvPicPr>
          <a:picLocks noChangeAspect="1"/>
        </xdr:cNvPicPr>
      </xdr:nvPicPr>
      <xdr:blipFill>
        <a:blip xmlns:r="http://schemas.openxmlformats.org/officeDocument/2006/relationships" r:embed="rId1"/>
        <a:srcRect/>
        <a:stretch/>
      </xdr:blipFill>
      <xdr:spPr>
        <a:xfrm>
          <a:off x="130968" y="214312"/>
          <a:ext cx="2869406" cy="20531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s1\public\STATISTICS%20&amp;%20ECONOMICS\EMAILED_STATS\_ECOSURVEY\ECOSUR-2012\2011\2011-du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s1\public\STATISTICS%20&amp;%20ECONOMICS\EMAILED_STATS\_ECOSURVEY\2011\2011-du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TATISTICS%20&amp;%20ECONOMICS/EMAILED_STATS/_ECOSURVEY/ECOSUR-2012/Economics%20Survey%202012_Worl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public\data\EXFILES\TRAFFIC.MON\Monthly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GLISH"/>
      <sheetName val="Sheet1"/>
      <sheetName val="ESPAÑOL"/>
      <sheetName val="FRANÇAIS"/>
      <sheetName val="glossary"/>
      <sheetName val="for internal use"/>
    </sheetNames>
    <sheetDataSet>
      <sheetData sheetId="0">
        <row r="127">
          <cell r="G127" t="str">
            <v>Euro (EUR)</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GLISH"/>
      <sheetName val="Sheet1"/>
      <sheetName val="ESPAÑOL"/>
      <sheetName val="FRANÇAIS"/>
      <sheetName val="glossary"/>
      <sheetName val="for internal use"/>
    </sheetNames>
    <sheetDataSet>
      <sheetData sheetId="0">
        <row r="127">
          <cell r="G127" t="str">
            <v>Euro (EUR)</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GLISH"/>
      <sheetName val="Sheet1"/>
      <sheetName val="ESPAÑOL"/>
      <sheetName val="FRANÇAIS"/>
      <sheetName val="glossary"/>
      <sheetName val="for internal use"/>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over letter"/>
      <sheetName val="Glossary"/>
      <sheetName val="Questionnaire content"/>
      <sheetName val="ENGLISH (THB)"/>
      <sheetName val="ENGLISH (USD)"/>
      <sheetName val="3.3.sender FM_YoY"/>
      <sheetName val="Worksheet2018"/>
      <sheetName val="FRANÇAIS"/>
      <sheetName val="ESPAÑOL"/>
      <sheetName val="For internal use (extraction)"/>
      <sheetName val="List of airports"/>
      <sheetName val="Y2018"/>
      <sheetName val="Y2017"/>
      <sheetName val="Currencies"/>
      <sheetName val="Chec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2.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3.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omments" Target="../comments2.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26" Type="http://schemas.openxmlformats.org/officeDocument/2006/relationships/ctrlProp" Target="../ctrlProps/ctrlProp71.xml"/><Relationship Id="rId3" Type="http://schemas.openxmlformats.org/officeDocument/2006/relationships/vmlDrawing" Target="../drawings/vmlDrawing3.vml"/><Relationship Id="rId21" Type="http://schemas.openxmlformats.org/officeDocument/2006/relationships/ctrlProp" Target="../ctrlProps/ctrlProp66.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5"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61.xml"/><Relationship Id="rId20" Type="http://schemas.openxmlformats.org/officeDocument/2006/relationships/ctrlProp" Target="../ctrlProps/ctrlProp65.xml"/><Relationship Id="rId1" Type="http://schemas.openxmlformats.org/officeDocument/2006/relationships/printerSettings" Target="../printerSettings/printerSettings4.bin"/><Relationship Id="rId6" Type="http://schemas.openxmlformats.org/officeDocument/2006/relationships/ctrlProp" Target="../ctrlProps/ctrlProp51.xml"/><Relationship Id="rId11" Type="http://schemas.openxmlformats.org/officeDocument/2006/relationships/ctrlProp" Target="../ctrlProps/ctrlProp56.xml"/><Relationship Id="rId24" Type="http://schemas.openxmlformats.org/officeDocument/2006/relationships/ctrlProp" Target="../ctrlProps/ctrlProp69.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28" Type="http://schemas.openxmlformats.org/officeDocument/2006/relationships/comments" Target="../comments3.xml"/><Relationship Id="rId10" Type="http://schemas.openxmlformats.org/officeDocument/2006/relationships/ctrlProp" Target="../ctrlProps/ctrlProp55.xml"/><Relationship Id="rId19" Type="http://schemas.openxmlformats.org/officeDocument/2006/relationships/ctrlProp" Target="../ctrlProps/ctrlProp64.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 Id="rId27" Type="http://schemas.openxmlformats.org/officeDocument/2006/relationships/ctrlProp" Target="../ctrlProps/ctrlProp7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26" Type="http://schemas.openxmlformats.org/officeDocument/2006/relationships/ctrlProp" Target="../ctrlProps/ctrlProp95.xml"/><Relationship Id="rId3" Type="http://schemas.openxmlformats.org/officeDocument/2006/relationships/vmlDrawing" Target="../drawings/vmlDrawing4.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2" Type="http://schemas.openxmlformats.org/officeDocument/2006/relationships/drawing" Target="../drawings/drawing4.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5.bin"/><Relationship Id="rId6" Type="http://schemas.openxmlformats.org/officeDocument/2006/relationships/ctrlProp" Target="../ctrlProps/ctrlProp75.xml"/><Relationship Id="rId11" Type="http://schemas.openxmlformats.org/officeDocument/2006/relationships/ctrlProp" Target="../ctrlProps/ctrlProp80.xml"/><Relationship Id="rId24" Type="http://schemas.openxmlformats.org/officeDocument/2006/relationships/ctrlProp" Target="../ctrlProps/ctrlProp93.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omments" Target="../comments4.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01.xml"/><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 Type="http://schemas.openxmlformats.org/officeDocument/2006/relationships/vmlDrawing" Target="../drawings/vmlDrawing5.vml"/><Relationship Id="rId21" Type="http://schemas.openxmlformats.org/officeDocument/2006/relationships/ctrlProp" Target="../ctrlProps/ctrlProp114.x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2" Type="http://schemas.openxmlformats.org/officeDocument/2006/relationships/drawing" Target="../drawings/drawing5.xml"/><Relationship Id="rId16" Type="http://schemas.openxmlformats.org/officeDocument/2006/relationships/ctrlProp" Target="../ctrlProps/ctrlProp109.xml"/><Relationship Id="rId20" Type="http://schemas.openxmlformats.org/officeDocument/2006/relationships/ctrlProp" Target="../ctrlProps/ctrlProp113.xml"/><Relationship Id="rId1" Type="http://schemas.openxmlformats.org/officeDocument/2006/relationships/printerSettings" Target="../printerSettings/printerSettings6.bin"/><Relationship Id="rId6" Type="http://schemas.openxmlformats.org/officeDocument/2006/relationships/ctrlProp" Target="../ctrlProps/ctrlProp99.xml"/><Relationship Id="rId11" Type="http://schemas.openxmlformats.org/officeDocument/2006/relationships/ctrlProp" Target="../ctrlProps/ctrlProp104.xml"/><Relationship Id="rId24" Type="http://schemas.openxmlformats.org/officeDocument/2006/relationships/ctrlProp" Target="../ctrlProps/ctrlProp117.xml"/><Relationship Id="rId5" Type="http://schemas.openxmlformats.org/officeDocument/2006/relationships/ctrlProp" Target="../ctrlProps/ctrlProp98.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omments" Target="../comments5.xml"/><Relationship Id="rId10" Type="http://schemas.openxmlformats.org/officeDocument/2006/relationships/ctrlProp" Target="../ctrlProps/ctrlProp103.xml"/><Relationship Id="rId19" Type="http://schemas.openxmlformats.org/officeDocument/2006/relationships/ctrlProp" Target="../ctrlProps/ctrlProp112.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48"/>
  <sheetViews>
    <sheetView workbookViewId="0">
      <selection activeCell="M23" sqref="M23"/>
    </sheetView>
  </sheetViews>
  <sheetFormatPr defaultColWidth="8.85546875" defaultRowHeight="12.75"/>
  <cols>
    <col min="1" max="1" width="3.28515625" style="22" customWidth="1"/>
    <col min="2" max="2" width="7.85546875" style="22" customWidth="1"/>
    <col min="3" max="16384" width="8.85546875" style="22"/>
  </cols>
  <sheetData>
    <row r="1" spans="2:14" ht="15.75">
      <c r="B1" s="257" t="s">
        <v>7636</v>
      </c>
    </row>
    <row r="2" spans="2:14" ht="15">
      <c r="B2" s="20"/>
    </row>
    <row r="3" spans="2:14">
      <c r="B3" s="21" t="s">
        <v>7637</v>
      </c>
    </row>
    <row r="4" spans="2:14">
      <c r="B4" s="21" t="s">
        <v>1509</v>
      </c>
    </row>
    <row r="5" spans="2:14">
      <c r="B5" s="23"/>
    </row>
    <row r="6" spans="2:14">
      <c r="B6" s="22" t="s">
        <v>7719</v>
      </c>
    </row>
    <row r="7" spans="2:14">
      <c r="B7" s="22" t="s">
        <v>7638</v>
      </c>
    </row>
    <row r="9" spans="2:14">
      <c r="B9" s="22" t="s">
        <v>7720</v>
      </c>
      <c r="N9" s="24"/>
    </row>
    <row r="10" spans="2:14">
      <c r="B10" s="22" t="s">
        <v>7639</v>
      </c>
      <c r="N10" s="25"/>
    </row>
    <row r="11" spans="2:14">
      <c r="N11" s="24"/>
    </row>
    <row r="12" spans="2:14" ht="12" customHeight="1">
      <c r="B12" s="22" t="s">
        <v>7721</v>
      </c>
      <c r="N12" s="24"/>
    </row>
    <row r="13" spans="2:14">
      <c r="B13" s="22" t="s">
        <v>7640</v>
      </c>
      <c r="N13" s="24"/>
    </row>
    <row r="14" spans="2:14">
      <c r="B14" s="22" t="s">
        <v>7641</v>
      </c>
      <c r="N14" s="24"/>
    </row>
    <row r="15" spans="2:14">
      <c r="N15" s="24"/>
    </row>
    <row r="16" spans="2:14">
      <c r="B16" s="22" t="s">
        <v>7722</v>
      </c>
      <c r="N16" s="24"/>
    </row>
    <row r="17" spans="2:14">
      <c r="B17" s="22" t="s">
        <v>7642</v>
      </c>
      <c r="N17" s="24"/>
    </row>
    <row r="18" spans="2:14">
      <c r="N18" s="24"/>
    </row>
    <row r="19" spans="2:14">
      <c r="B19" s="22" t="s">
        <v>6383</v>
      </c>
    </row>
    <row r="20" spans="2:14">
      <c r="B20" s="22" t="s">
        <v>1510</v>
      </c>
    </row>
    <row r="21" spans="2:14">
      <c r="N21" s="25"/>
    </row>
    <row r="22" spans="2:14">
      <c r="B22" s="152" t="s">
        <v>7723</v>
      </c>
      <c r="N22" s="25"/>
    </row>
    <row r="23" spans="2:14">
      <c r="B23" s="22" t="s">
        <v>7643</v>
      </c>
      <c r="N23" s="25"/>
    </row>
    <row r="24" spans="2:14">
      <c r="B24" s="22" t="s">
        <v>7644</v>
      </c>
      <c r="N24" s="25"/>
    </row>
    <row r="25" spans="2:14">
      <c r="N25" s="25"/>
    </row>
    <row r="26" spans="2:14">
      <c r="B26" s="152" t="s">
        <v>7724</v>
      </c>
      <c r="N26" s="25"/>
    </row>
    <row r="27" spans="2:14">
      <c r="B27" s="22" t="s">
        <v>7645</v>
      </c>
      <c r="N27" s="25"/>
    </row>
    <row r="28" spans="2:14">
      <c r="B28" s="22" t="s">
        <v>7646</v>
      </c>
      <c r="N28" s="25"/>
    </row>
    <row r="29" spans="2:14">
      <c r="B29" s="22" t="s">
        <v>7647</v>
      </c>
      <c r="N29" s="25"/>
    </row>
    <row r="30" spans="2:14">
      <c r="B30" s="22" t="s">
        <v>7648</v>
      </c>
      <c r="N30" s="25"/>
    </row>
    <row r="31" spans="2:14">
      <c r="N31" s="25"/>
    </row>
    <row r="32" spans="2:14">
      <c r="B32" s="22" t="s">
        <v>6907</v>
      </c>
      <c r="N32" s="154"/>
    </row>
    <row r="33" spans="2:14">
      <c r="B33" s="22" t="s">
        <v>1511</v>
      </c>
      <c r="N33" s="24"/>
    </row>
    <row r="34" spans="2:14">
      <c r="N34" s="25"/>
    </row>
    <row r="35" spans="2:14">
      <c r="B35" s="152" t="s">
        <v>7725</v>
      </c>
    </row>
    <row r="36" spans="2:14">
      <c r="B36" s="22" t="s">
        <v>7649</v>
      </c>
      <c r="N36" s="24"/>
    </row>
    <row r="37" spans="2:14">
      <c r="B37" s="22" t="s">
        <v>7650</v>
      </c>
      <c r="N37" s="25"/>
    </row>
    <row r="38" spans="2:14">
      <c r="N38" s="25"/>
    </row>
    <row r="39" spans="2:14">
      <c r="B39" s="152" t="s">
        <v>7726</v>
      </c>
    </row>
    <row r="41" spans="2:14">
      <c r="B41" s="152" t="s">
        <v>6384</v>
      </c>
    </row>
    <row r="42" spans="2:14">
      <c r="B42" s="22" t="s">
        <v>6385</v>
      </c>
    </row>
    <row r="43" spans="2:14">
      <c r="C43" s="153" t="s">
        <v>7727</v>
      </c>
    </row>
    <row r="44" spans="2:14">
      <c r="C44" s="258" t="s">
        <v>7651</v>
      </c>
    </row>
    <row r="45" spans="2:14">
      <c r="C45" s="258" t="s">
        <v>7652</v>
      </c>
    </row>
    <row r="46" spans="2:14">
      <c r="C46" s="258" t="s">
        <v>6386</v>
      </c>
    </row>
    <row r="47" spans="2:14">
      <c r="C47" s="258" t="s">
        <v>6387</v>
      </c>
    </row>
    <row r="48" spans="2:14">
      <c r="C48" s="153" t="s">
        <v>7728</v>
      </c>
    </row>
    <row r="49" spans="2:14">
      <c r="C49" s="258" t="s">
        <v>7653</v>
      </c>
    </row>
    <row r="50" spans="2:14">
      <c r="C50" s="258" t="s">
        <v>7654</v>
      </c>
    </row>
    <row r="51" spans="2:14">
      <c r="C51" s="258" t="s">
        <v>7655</v>
      </c>
    </row>
    <row r="52" spans="2:14">
      <c r="C52" s="258" t="s">
        <v>7656</v>
      </c>
    </row>
    <row r="54" spans="2:14">
      <c r="B54" s="152" t="s">
        <v>7729</v>
      </c>
    </row>
    <row r="55" spans="2:14">
      <c r="B55" s="22" t="s">
        <v>7657</v>
      </c>
    </row>
    <row r="57" spans="2:14">
      <c r="B57" s="152" t="s">
        <v>7730</v>
      </c>
    </row>
    <row r="58" spans="2:14">
      <c r="B58" s="22" t="s">
        <v>7658</v>
      </c>
    </row>
    <row r="60" spans="2:14">
      <c r="B60" s="152" t="s">
        <v>7731</v>
      </c>
    </row>
    <row r="61" spans="2:14">
      <c r="B61" s="22" t="s">
        <v>7659</v>
      </c>
      <c r="N61" s="24"/>
    </row>
    <row r="62" spans="2:14">
      <c r="N62" s="25"/>
    </row>
    <row r="63" spans="2:14">
      <c r="B63" s="22" t="s">
        <v>6916</v>
      </c>
    </row>
    <row r="65" spans="2:14">
      <c r="B65" s="22" t="s">
        <v>7732</v>
      </c>
    </row>
    <row r="66" spans="2:14">
      <c r="B66" s="22" t="s">
        <v>7660</v>
      </c>
      <c r="N66" s="154"/>
    </row>
    <row r="67" spans="2:14">
      <c r="B67" s="22" t="s">
        <v>7661</v>
      </c>
      <c r="N67" s="154"/>
    </row>
    <row r="68" spans="2:14">
      <c r="N68" s="154"/>
    </row>
    <row r="69" spans="2:14">
      <c r="B69" s="22" t="s">
        <v>7733</v>
      </c>
      <c r="N69" s="26"/>
    </row>
    <row r="70" spans="2:14">
      <c r="B70" s="22" t="s">
        <v>7662</v>
      </c>
      <c r="N70" s="26"/>
    </row>
    <row r="71" spans="2:14">
      <c r="B71" s="22" t="s">
        <v>7663</v>
      </c>
      <c r="N71" s="26"/>
    </row>
    <row r="72" spans="2:14">
      <c r="N72" s="26"/>
    </row>
    <row r="73" spans="2:14">
      <c r="B73" s="22" t="s">
        <v>7734</v>
      </c>
      <c r="N73" s="26"/>
    </row>
    <row r="74" spans="2:14">
      <c r="B74" s="22" t="s">
        <v>7664</v>
      </c>
      <c r="N74" s="26"/>
    </row>
    <row r="75" spans="2:14">
      <c r="B75" s="22" t="s">
        <v>7665</v>
      </c>
      <c r="N75" s="26"/>
    </row>
    <row r="76" spans="2:14">
      <c r="B76" s="22" t="s">
        <v>7666</v>
      </c>
      <c r="N76" s="26"/>
    </row>
    <row r="77" spans="2:14">
      <c r="B77" s="22" t="s">
        <v>7667</v>
      </c>
      <c r="N77" s="26"/>
    </row>
    <row r="78" spans="2:14">
      <c r="B78" s="22" t="s">
        <v>7668</v>
      </c>
      <c r="N78" s="26"/>
    </row>
    <row r="79" spans="2:14">
      <c r="N79" s="26"/>
    </row>
    <row r="80" spans="2:14">
      <c r="B80" s="22" t="s">
        <v>7735</v>
      </c>
      <c r="N80" s="26"/>
    </row>
    <row r="81" spans="2:14">
      <c r="B81" s="22" t="s">
        <v>7669</v>
      </c>
      <c r="N81" s="154"/>
    </row>
    <row r="82" spans="2:14">
      <c r="B82" s="22" t="s">
        <v>7670</v>
      </c>
      <c r="N82" s="24"/>
    </row>
    <row r="83" spans="2:14">
      <c r="B83" s="22" t="s">
        <v>7671</v>
      </c>
      <c r="N83" s="26"/>
    </row>
    <row r="84" spans="2:14">
      <c r="N84" s="154"/>
    </row>
    <row r="85" spans="2:14">
      <c r="B85" s="152" t="s">
        <v>7736</v>
      </c>
      <c r="N85" s="26"/>
    </row>
    <row r="86" spans="2:14">
      <c r="B86" s="22" t="s">
        <v>7672</v>
      </c>
      <c r="N86" s="154"/>
    </row>
    <row r="87" spans="2:14">
      <c r="B87" s="22" t="s">
        <v>7673</v>
      </c>
      <c r="N87" s="24"/>
    </row>
    <row r="88" spans="2:14">
      <c r="B88" s="22" t="s">
        <v>7674</v>
      </c>
    </row>
    <row r="89" spans="2:14">
      <c r="B89" s="22" t="s">
        <v>7675</v>
      </c>
    </row>
    <row r="91" spans="2:14">
      <c r="B91" s="316" t="s">
        <v>7754</v>
      </c>
    </row>
    <row r="92" spans="2:14" ht="12.75" customHeight="1">
      <c r="N92" s="156"/>
    </row>
    <row r="93" spans="2:14">
      <c r="B93" s="22" t="s">
        <v>7737</v>
      </c>
      <c r="N93" s="28"/>
    </row>
    <row r="94" spans="2:14">
      <c r="B94" s="22" t="s">
        <v>7676</v>
      </c>
      <c r="N94" s="28"/>
    </row>
    <row r="95" spans="2:14">
      <c r="B95" s="22" t="s">
        <v>7677</v>
      </c>
      <c r="N95" s="28"/>
    </row>
    <row r="97" spans="2:15">
      <c r="B97" s="22" t="s">
        <v>7738</v>
      </c>
    </row>
    <row r="98" spans="2:15">
      <c r="B98" s="22" t="s">
        <v>7678</v>
      </c>
    </row>
    <row r="99" spans="2:15">
      <c r="B99" s="22" t="s">
        <v>7679</v>
      </c>
    </row>
    <row r="100" spans="2:15">
      <c r="B100" s="22" t="s">
        <v>7680</v>
      </c>
    </row>
    <row r="101" spans="2:15" ht="14.25">
      <c r="O101" s="29"/>
    </row>
    <row r="102" spans="2:15" ht="14.25">
      <c r="B102" s="22" t="s">
        <v>7739</v>
      </c>
      <c r="O102" s="29"/>
    </row>
    <row r="103" spans="2:15">
      <c r="B103" s="22" t="s">
        <v>7681</v>
      </c>
    </row>
    <row r="104" spans="2:15">
      <c r="B104" s="22" t="s">
        <v>7682</v>
      </c>
    </row>
    <row r="106" spans="2:15">
      <c r="B106" s="22" t="s">
        <v>7740</v>
      </c>
    </row>
    <row r="107" spans="2:15">
      <c r="B107" s="22" t="s">
        <v>7683</v>
      </c>
    </row>
    <row r="109" spans="2:15">
      <c r="B109" s="316" t="s">
        <v>7922</v>
      </c>
      <c r="C109" s="316"/>
      <c r="D109" s="316"/>
    </row>
    <row r="110" spans="2:15">
      <c r="B110" s="22" t="s">
        <v>7923</v>
      </c>
    </row>
    <row r="111" spans="2:15">
      <c r="B111" s="22" t="s">
        <v>7684</v>
      </c>
    </row>
    <row r="112" spans="2:15">
      <c r="B112" s="22" t="s">
        <v>7685</v>
      </c>
    </row>
    <row r="114" spans="2:5">
      <c r="B114" s="22" t="s">
        <v>7741</v>
      </c>
    </row>
    <row r="115" spans="2:5">
      <c r="B115" s="22" t="s">
        <v>7686</v>
      </c>
    </row>
    <row r="116" spans="2:5">
      <c r="B116" s="22" t="s">
        <v>7687</v>
      </c>
    </row>
    <row r="117" spans="2:5">
      <c r="B117" s="22" t="s">
        <v>7688</v>
      </c>
    </row>
    <row r="118" spans="2:5">
      <c r="B118" s="22" t="s">
        <v>7689</v>
      </c>
    </row>
    <row r="119" spans="2:5">
      <c r="B119" s="22" t="s">
        <v>7690</v>
      </c>
    </row>
    <row r="120" spans="2:5">
      <c r="B120" s="22" t="s">
        <v>7691</v>
      </c>
    </row>
    <row r="122" spans="2:5">
      <c r="B122" s="22" t="s">
        <v>7742</v>
      </c>
    </row>
    <row r="123" spans="2:5">
      <c r="B123" s="22" t="s">
        <v>7692</v>
      </c>
    </row>
    <row r="124" spans="2:5">
      <c r="B124" s="22" t="s">
        <v>7693</v>
      </c>
    </row>
    <row r="125" spans="2:5">
      <c r="B125" s="22" t="s">
        <v>7694</v>
      </c>
    </row>
    <row r="126" spans="2:5">
      <c r="B126" s="22" t="s">
        <v>7695</v>
      </c>
    </row>
    <row r="128" spans="2:5">
      <c r="B128" s="316" t="s">
        <v>7743</v>
      </c>
      <c r="C128" s="316"/>
      <c r="D128" s="316"/>
      <c r="E128" s="316"/>
    </row>
    <row r="129" spans="2:3">
      <c r="B129" s="22" t="s">
        <v>7919</v>
      </c>
    </row>
    <row r="130" spans="2:3">
      <c r="B130" s="22" t="s">
        <v>7921</v>
      </c>
    </row>
    <row r="131" spans="2:3">
      <c r="B131" s="22" t="s">
        <v>7920</v>
      </c>
    </row>
    <row r="132" spans="2:3">
      <c r="B132" s="22" t="s">
        <v>7696</v>
      </c>
    </row>
    <row r="134" spans="2:3">
      <c r="B134" s="152" t="s">
        <v>10880</v>
      </c>
    </row>
    <row r="135" spans="2:3">
      <c r="C135" s="359" t="s">
        <v>10881</v>
      </c>
    </row>
    <row r="136" spans="2:3">
      <c r="C136" s="22" t="s">
        <v>10863</v>
      </c>
    </row>
    <row r="137" spans="2:3">
      <c r="C137" s="22" t="s">
        <v>10862</v>
      </c>
    </row>
    <row r="138" spans="2:3">
      <c r="C138" s="152" t="s">
        <v>10864</v>
      </c>
    </row>
    <row r="139" spans="2:3">
      <c r="C139" s="22" t="s">
        <v>10865</v>
      </c>
    </row>
    <row r="140" spans="2:3">
      <c r="C140" s="22" t="s">
        <v>10866</v>
      </c>
    </row>
    <row r="141" spans="2:3">
      <c r="C141" s="22" t="s">
        <v>10867</v>
      </c>
    </row>
    <row r="142" spans="2:3">
      <c r="C142" s="22" t="s">
        <v>10868</v>
      </c>
    </row>
    <row r="143" spans="2:3">
      <c r="C143" s="22" t="s">
        <v>10870</v>
      </c>
    </row>
    <row r="144" spans="2:3">
      <c r="C144" s="22" t="s">
        <v>10869</v>
      </c>
    </row>
    <row r="145" spans="2:3">
      <c r="C145" s="152" t="s">
        <v>10871</v>
      </c>
    </row>
    <row r="146" spans="2:3">
      <c r="C146" s="22" t="s">
        <v>10872</v>
      </c>
    </row>
    <row r="147" spans="2:3">
      <c r="C147" s="22" t="s">
        <v>10874</v>
      </c>
    </row>
    <row r="148" spans="2:3">
      <c r="C148" s="22" t="s">
        <v>10873</v>
      </c>
    </row>
    <row r="149" spans="2:3">
      <c r="C149" s="359" t="s">
        <v>10875</v>
      </c>
    </row>
    <row r="150" spans="2:3">
      <c r="C150" s="22" t="s">
        <v>10877</v>
      </c>
    </row>
    <row r="151" spans="2:3">
      <c r="C151" s="22" t="s">
        <v>10876</v>
      </c>
    </row>
    <row r="152" spans="2:3">
      <c r="C152" s="359" t="s">
        <v>10879</v>
      </c>
    </row>
    <row r="153" spans="2:3">
      <c r="C153" s="22" t="s">
        <v>10878</v>
      </c>
    </row>
    <row r="155" spans="2:3">
      <c r="B155" s="152" t="s">
        <v>6914</v>
      </c>
      <c r="C155" s="152"/>
    </row>
    <row r="156" spans="2:3">
      <c r="B156" s="22" t="s">
        <v>6915</v>
      </c>
      <c r="C156" s="152"/>
    </row>
    <row r="158" spans="2:3">
      <c r="B158" s="152" t="s">
        <v>7744</v>
      </c>
    </row>
    <row r="159" spans="2:3">
      <c r="B159" s="22" t="s">
        <v>7697</v>
      </c>
    </row>
    <row r="160" spans="2:3">
      <c r="C160" s="22" t="s">
        <v>7745</v>
      </c>
    </row>
    <row r="161" spans="3:3">
      <c r="C161" s="22" t="s">
        <v>7698</v>
      </c>
    </row>
    <row r="162" spans="3:3">
      <c r="C162" s="22" t="s">
        <v>7699</v>
      </c>
    </row>
    <row r="163" spans="3:3">
      <c r="C163" s="22" t="s">
        <v>7700</v>
      </c>
    </row>
    <row r="164" spans="3:3">
      <c r="C164" s="22" t="s">
        <v>7701</v>
      </c>
    </row>
    <row r="165" spans="3:3">
      <c r="C165" s="22" t="s">
        <v>7702</v>
      </c>
    </row>
    <row r="166" spans="3:3">
      <c r="C166" s="22" t="s">
        <v>7746</v>
      </c>
    </row>
    <row r="167" spans="3:3">
      <c r="C167" s="27" t="s">
        <v>7703</v>
      </c>
    </row>
    <row r="168" spans="3:3">
      <c r="C168" s="27" t="s">
        <v>7747</v>
      </c>
    </row>
    <row r="169" spans="3:3">
      <c r="C169" s="27" t="s">
        <v>7704</v>
      </c>
    </row>
    <row r="170" spans="3:3">
      <c r="C170" s="155" t="s">
        <v>7705</v>
      </c>
    </row>
    <row r="171" spans="3:3">
      <c r="C171" s="155" t="s">
        <v>7706</v>
      </c>
    </row>
    <row r="172" spans="3:3">
      <c r="C172" s="27" t="s">
        <v>7748</v>
      </c>
    </row>
    <row r="173" spans="3:3">
      <c r="C173" s="27" t="s">
        <v>7707</v>
      </c>
    </row>
    <row r="174" spans="3:3">
      <c r="C174" s="27" t="s">
        <v>7708</v>
      </c>
    </row>
    <row r="175" spans="3:3">
      <c r="C175" s="27" t="s">
        <v>7709</v>
      </c>
    </row>
    <row r="177" spans="2:2">
      <c r="B177" s="152" t="s">
        <v>7749</v>
      </c>
    </row>
    <row r="178" spans="2:2">
      <c r="B178" s="22" t="s">
        <v>7710</v>
      </c>
    </row>
    <row r="179" spans="2:2">
      <c r="B179" s="22" t="s">
        <v>7711</v>
      </c>
    </row>
    <row r="180" spans="2:2">
      <c r="B180" s="22" t="s">
        <v>7712</v>
      </c>
    </row>
    <row r="182" spans="2:2">
      <c r="B182" s="22" t="s">
        <v>7750</v>
      </c>
    </row>
    <row r="183" spans="2:2">
      <c r="B183" s="22" t="s">
        <v>7713</v>
      </c>
    </row>
    <row r="184" spans="2:2">
      <c r="B184" s="22" t="s">
        <v>7714</v>
      </c>
    </row>
    <row r="185" spans="2:2">
      <c r="B185" s="22" t="s">
        <v>7715</v>
      </c>
    </row>
    <row r="186" spans="2:2">
      <c r="B186" s="22" t="s">
        <v>7716</v>
      </c>
    </row>
    <row r="187" spans="2:2">
      <c r="B187" s="22" t="s">
        <v>6388</v>
      </c>
    </row>
    <row r="188" spans="2:2">
      <c r="B188" s="22" t="s">
        <v>6389</v>
      </c>
    </row>
    <row r="190" spans="2:2">
      <c r="B190" s="22" t="s">
        <v>7751</v>
      </c>
    </row>
    <row r="191" spans="2:2">
      <c r="B191" s="22" t="s">
        <v>7717</v>
      </c>
    </row>
    <row r="193" spans="2:3">
      <c r="B193" s="22" t="s">
        <v>6390</v>
      </c>
    </row>
    <row r="195" spans="2:3">
      <c r="B195" s="22" t="s">
        <v>7752</v>
      </c>
    </row>
    <row r="197" spans="2:3">
      <c r="B197" s="22" t="s">
        <v>7753</v>
      </c>
    </row>
    <row r="198" spans="2:3">
      <c r="B198" s="22" t="s">
        <v>7718</v>
      </c>
    </row>
    <row r="199" spans="2:3">
      <c r="B199" s="22" t="s">
        <v>6913</v>
      </c>
    </row>
    <row r="201" spans="2:3">
      <c r="B201" s="152"/>
      <c r="C201" s="152"/>
    </row>
    <row r="212" spans="2:2">
      <c r="B212" s="152"/>
    </row>
    <row r="248" spans="2:2">
      <c r="B248" s="152"/>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tabColor rgb="FFC00000"/>
  </sheetPr>
  <dimension ref="A1:NN26"/>
  <sheetViews>
    <sheetView topLeftCell="NI1" workbookViewId="0">
      <selection activeCell="A3" sqref="A3:NN3"/>
    </sheetView>
  </sheetViews>
  <sheetFormatPr defaultColWidth="0" defaultRowHeight="15"/>
  <cols>
    <col min="1" max="2" width="14.85546875" style="1" customWidth="1"/>
    <col min="3" max="6" width="10.85546875" style="1" customWidth="1"/>
    <col min="7" max="7" width="14.28515625" style="1" customWidth="1"/>
    <col min="8" max="9" width="14" style="1" customWidth="1"/>
    <col min="10" max="10" width="13.28515625" style="1" customWidth="1"/>
    <col min="11" max="11" width="21.85546875" style="1" bestFit="1" customWidth="1"/>
    <col min="12" max="12" width="11" style="1" bestFit="1" customWidth="1"/>
    <col min="13" max="13" width="19.85546875" style="133" bestFit="1" customWidth="1"/>
    <col min="14" max="14" width="18.85546875" style="1" bestFit="1" customWidth="1"/>
    <col min="15" max="15" width="29" style="1" bestFit="1" customWidth="1"/>
    <col min="16" max="20" width="10.85546875" style="1" customWidth="1"/>
    <col min="21" max="21" width="14.85546875" style="1" bestFit="1" customWidth="1"/>
    <col min="22" max="22" width="18.28515625" style="1" customWidth="1"/>
    <col min="23" max="23" width="8" style="1" customWidth="1"/>
    <col min="24" max="24" width="18.28515625" style="1" bestFit="1" customWidth="1"/>
    <col min="25" max="25" width="13.28515625" style="1" bestFit="1" customWidth="1"/>
    <col min="26" max="26" width="13.28515625" style="1" customWidth="1"/>
    <col min="27" max="27" width="15.28515625" style="1" bestFit="1" customWidth="1"/>
    <col min="28" max="28" width="10.28515625" style="1" bestFit="1" customWidth="1"/>
    <col min="29" max="29" width="16" style="1" bestFit="1" customWidth="1"/>
    <col min="30" max="30" width="9.28515625" style="1" bestFit="1" customWidth="1"/>
    <col min="31" max="31" width="9.28515625" style="1" customWidth="1"/>
    <col min="32" max="35" width="15" style="1" customWidth="1"/>
    <col min="36" max="36" width="13" style="1" bestFit="1" customWidth="1"/>
    <col min="37" max="37" width="13.85546875" style="1" bestFit="1" customWidth="1"/>
    <col min="38" max="38" width="10.85546875" style="1" customWidth="1"/>
    <col min="39" max="39" width="13.85546875" style="1" bestFit="1" customWidth="1"/>
    <col min="40" max="41" width="13.85546875" style="1" customWidth="1"/>
    <col min="42" max="42" width="20.85546875" style="1" bestFit="1" customWidth="1"/>
    <col min="43" max="43" width="20" style="1" bestFit="1" customWidth="1"/>
    <col min="44" max="44" width="11.85546875" style="1" bestFit="1" customWidth="1"/>
    <col min="45" max="45" width="20" style="1" bestFit="1" customWidth="1"/>
    <col min="46" max="46" width="13" style="1" bestFit="1" customWidth="1"/>
    <col min="47" max="47" width="13" style="1" customWidth="1"/>
    <col min="48" max="48" width="24.85546875" style="1" customWidth="1"/>
    <col min="49" max="49" width="20.28515625" style="1" customWidth="1"/>
    <col min="50" max="50" width="11.85546875" style="1" bestFit="1" customWidth="1"/>
    <col min="51" max="51" width="11.85546875" style="1" customWidth="1"/>
    <col min="52" max="52" width="20.28515625" style="1" customWidth="1"/>
    <col min="53" max="53" width="11.85546875" style="1" bestFit="1" customWidth="1"/>
    <col min="54" max="54" width="31.85546875" style="1" bestFit="1" customWidth="1"/>
    <col min="55" max="55" width="11.85546875" style="1" bestFit="1" customWidth="1"/>
    <col min="56" max="57" width="21.28515625" style="1" customWidth="1"/>
    <col min="58" max="58" width="16" style="1" bestFit="1" customWidth="1"/>
    <col min="59" max="59" width="16" style="1" customWidth="1"/>
    <col min="60" max="60" width="18" style="1" bestFit="1" customWidth="1"/>
    <col min="61" max="61" width="18" style="1" customWidth="1"/>
    <col min="62" max="62" width="14" style="1" bestFit="1" customWidth="1"/>
    <col min="63" max="63" width="14" style="1" customWidth="1"/>
    <col min="64" max="80" width="11.28515625" style="1" customWidth="1"/>
    <col min="81" max="81" width="17" style="1" bestFit="1" customWidth="1"/>
    <col min="82" max="82" width="18.28515625" style="1" bestFit="1" customWidth="1"/>
    <col min="83" max="83" width="19.28515625" style="1" bestFit="1" customWidth="1"/>
    <col min="84" max="84" width="19" style="1" bestFit="1" customWidth="1"/>
    <col min="85" max="85" width="20.7109375" style="1" bestFit="1" customWidth="1"/>
    <col min="86" max="86" width="16.85546875" style="1" bestFit="1" customWidth="1"/>
    <col min="87" max="88" width="16.85546875" style="1" customWidth="1"/>
    <col min="89" max="89" width="13" style="1" customWidth="1"/>
    <col min="90" max="102" width="7.85546875" style="1" customWidth="1"/>
    <col min="103" max="113" width="7.28515625" style="1" customWidth="1"/>
    <col min="114" max="114" width="8.28515625" style="1" bestFit="1" customWidth="1"/>
    <col min="115" max="115" width="8.28515625" style="1" customWidth="1"/>
    <col min="116" max="127" width="7.28515625" style="1" customWidth="1"/>
    <col min="128" max="150" width="10.85546875" style="1" customWidth="1"/>
    <col min="151" max="151" width="11" style="1" customWidth="1"/>
    <col min="152" max="171" width="15.85546875" style="1" customWidth="1"/>
    <col min="172" max="172" width="15.85546875" style="147" customWidth="1"/>
    <col min="173" max="193" width="15.85546875" style="1" customWidth="1"/>
    <col min="194" max="194" width="27.28515625" style="1" bestFit="1" customWidth="1"/>
    <col min="195" max="209" width="17.28515625" style="1" customWidth="1"/>
    <col min="210" max="219" width="14.85546875" style="1" customWidth="1"/>
    <col min="220" max="234" width="11" style="120" customWidth="1"/>
    <col min="235" max="235" width="20" style="120" bestFit="1" customWidth="1"/>
    <col min="236" max="236" width="16.85546875" style="1" bestFit="1" customWidth="1"/>
    <col min="237" max="240" width="10.85546875" style="1" customWidth="1"/>
    <col min="241" max="242" width="21.85546875" style="1" customWidth="1"/>
    <col min="243" max="244" width="10.85546875" style="1" customWidth="1"/>
    <col min="245" max="245" width="27.85546875" style="1" customWidth="1"/>
    <col min="246" max="271" width="11" style="1" customWidth="1"/>
    <col min="272" max="281" width="10.85546875" style="1" customWidth="1"/>
    <col min="282" max="283" width="10.85546875" style="170" customWidth="1"/>
    <col min="284" max="303" width="15.85546875" style="1" customWidth="1"/>
    <col min="304" max="304" width="15.85546875" style="147" customWidth="1"/>
    <col min="305" max="325" width="15.85546875" style="1" customWidth="1"/>
    <col min="326" max="326" width="27.28515625" style="1" bestFit="1" customWidth="1"/>
    <col min="327" max="341" width="17.28515625" style="1" customWidth="1"/>
    <col min="342" max="351" width="14.85546875" style="1" customWidth="1"/>
    <col min="352" max="366" width="11" style="120" customWidth="1"/>
    <col min="367" max="367" width="20" style="120" bestFit="1" customWidth="1"/>
    <col min="368" max="368" width="16.85546875" style="1" bestFit="1" customWidth="1"/>
    <col min="369" max="372" width="10.85546875" style="1" customWidth="1"/>
    <col min="373" max="375" width="21.85546875" style="1" customWidth="1"/>
    <col min="376" max="376" width="21.85546875" style="151" customWidth="1"/>
    <col min="377" max="378" width="21.85546875" style="1" customWidth="1"/>
    <col min="379" max="379" width="0" style="1" hidden="1" customWidth="1"/>
    <col min="380" max="16384" width="0" style="1" hidden="1"/>
  </cols>
  <sheetData>
    <row r="1" spans="1:378" s="119" customFormat="1" ht="33" customHeight="1">
      <c r="A1" s="119">
        <v>1</v>
      </c>
      <c r="B1" s="119">
        <v>1</v>
      </c>
      <c r="C1" s="119">
        <v>1</v>
      </c>
      <c r="D1" s="119">
        <v>1</v>
      </c>
      <c r="E1" s="119">
        <v>1</v>
      </c>
      <c r="F1" s="119">
        <v>1</v>
      </c>
      <c r="G1" s="119">
        <v>1</v>
      </c>
      <c r="H1" s="119">
        <v>1</v>
      </c>
      <c r="I1" s="119">
        <v>1</v>
      </c>
      <c r="J1" s="119">
        <v>1</v>
      </c>
      <c r="K1" s="119">
        <v>1</v>
      </c>
      <c r="L1" s="119">
        <v>1</v>
      </c>
      <c r="M1" s="119">
        <v>1</v>
      </c>
      <c r="N1" s="119">
        <v>1</v>
      </c>
      <c r="O1" s="119">
        <v>1</v>
      </c>
      <c r="P1" s="119">
        <v>1</v>
      </c>
      <c r="Q1" s="119">
        <v>1</v>
      </c>
      <c r="R1" s="119">
        <v>1</v>
      </c>
      <c r="S1" s="119">
        <v>1</v>
      </c>
      <c r="T1" s="121">
        <v>1</v>
      </c>
      <c r="U1" s="122">
        <v>1</v>
      </c>
      <c r="V1" s="119">
        <v>1</v>
      </c>
      <c r="W1" s="119">
        <v>1</v>
      </c>
      <c r="X1" s="119">
        <v>1</v>
      </c>
      <c r="Y1" s="121">
        <v>1</v>
      </c>
      <c r="AA1" s="122">
        <v>2</v>
      </c>
      <c r="AB1" s="119">
        <v>2</v>
      </c>
      <c r="AC1" s="119">
        <v>2</v>
      </c>
      <c r="AD1" s="121">
        <v>2</v>
      </c>
      <c r="AF1" s="122">
        <v>2</v>
      </c>
      <c r="AG1" s="119">
        <v>2</v>
      </c>
      <c r="AH1" s="119">
        <v>2</v>
      </c>
      <c r="AI1" s="121">
        <v>2</v>
      </c>
      <c r="AJ1" s="119">
        <v>2</v>
      </c>
      <c r="AK1" s="119">
        <v>2</v>
      </c>
      <c r="AL1" s="119">
        <v>2</v>
      </c>
      <c r="AM1" s="121">
        <v>2</v>
      </c>
      <c r="AN1" s="122">
        <v>2</v>
      </c>
      <c r="AO1" s="121">
        <v>2</v>
      </c>
      <c r="AP1" s="119">
        <v>3.1</v>
      </c>
      <c r="AR1" s="119">
        <v>3.1</v>
      </c>
      <c r="AT1" s="119">
        <v>3.1</v>
      </c>
      <c r="AU1" s="121"/>
      <c r="AV1" s="119">
        <v>3.1</v>
      </c>
      <c r="AX1" s="119">
        <v>3.1</v>
      </c>
      <c r="AZ1" s="119">
        <v>3.1</v>
      </c>
      <c r="BA1" s="121"/>
      <c r="BB1" s="119">
        <v>3.1</v>
      </c>
      <c r="BC1" s="121"/>
      <c r="BD1" s="119">
        <v>3.1</v>
      </c>
      <c r="BF1" s="119">
        <v>3.1</v>
      </c>
      <c r="BH1" s="119">
        <v>3.1</v>
      </c>
      <c r="BJ1" s="119">
        <v>3.1</v>
      </c>
      <c r="BK1" s="121"/>
      <c r="BL1" s="119">
        <v>3.2</v>
      </c>
      <c r="BM1" s="119">
        <v>3.2</v>
      </c>
      <c r="BN1" s="119">
        <v>3.2</v>
      </c>
      <c r="BO1" s="119">
        <v>3.2</v>
      </c>
      <c r="BP1" s="119">
        <v>3.2</v>
      </c>
      <c r="BQ1" s="119">
        <v>3.2</v>
      </c>
      <c r="BR1" s="119">
        <v>3.2</v>
      </c>
      <c r="BS1" s="119">
        <v>3.2</v>
      </c>
      <c r="BT1" s="119">
        <v>3.2</v>
      </c>
      <c r="BU1" s="119">
        <v>3.2</v>
      </c>
      <c r="BV1" s="119">
        <v>3.2</v>
      </c>
      <c r="BW1" s="119">
        <v>3.2</v>
      </c>
      <c r="BX1" s="119">
        <v>3.2</v>
      </c>
      <c r="BY1" s="119">
        <v>3.2</v>
      </c>
      <c r="BZ1" s="119">
        <v>3.2</v>
      </c>
      <c r="CA1" s="119">
        <v>3.2</v>
      </c>
      <c r="CB1" s="121">
        <v>3.2</v>
      </c>
      <c r="CC1" s="119">
        <v>4</v>
      </c>
      <c r="CD1" s="119">
        <v>4</v>
      </c>
      <c r="CE1" s="119">
        <v>4</v>
      </c>
      <c r="CF1" s="119">
        <v>4</v>
      </c>
      <c r="CG1" s="119">
        <v>4</v>
      </c>
      <c r="CH1" s="121">
        <v>4</v>
      </c>
      <c r="CI1" s="119">
        <v>5.0999999999999996</v>
      </c>
      <c r="CJ1" s="121">
        <v>5.2</v>
      </c>
      <c r="CK1" s="123" t="s">
        <v>820</v>
      </c>
      <c r="CL1" s="123" t="s">
        <v>820</v>
      </c>
      <c r="CM1" s="123" t="s">
        <v>820</v>
      </c>
      <c r="CN1" s="123" t="s">
        <v>820</v>
      </c>
      <c r="CO1" s="123" t="s">
        <v>820</v>
      </c>
      <c r="CP1" s="123" t="s">
        <v>820</v>
      </c>
      <c r="CQ1" s="123" t="s">
        <v>820</v>
      </c>
      <c r="CR1" s="123" t="s">
        <v>820</v>
      </c>
      <c r="CS1" s="123" t="s">
        <v>820</v>
      </c>
      <c r="CT1" s="123" t="s">
        <v>820</v>
      </c>
      <c r="CU1" s="123" t="s">
        <v>820</v>
      </c>
      <c r="CV1" s="123" t="s">
        <v>820</v>
      </c>
      <c r="CW1" s="124" t="s">
        <v>820</v>
      </c>
      <c r="CX1" s="123" t="s">
        <v>821</v>
      </c>
      <c r="CY1" s="123" t="s">
        <v>821</v>
      </c>
      <c r="CZ1" s="123" t="s">
        <v>821</v>
      </c>
      <c r="DA1" s="123" t="s">
        <v>821</v>
      </c>
      <c r="DB1" s="123" t="s">
        <v>821</v>
      </c>
      <c r="DC1" s="123" t="s">
        <v>821</v>
      </c>
      <c r="DD1" s="123" t="s">
        <v>821</v>
      </c>
      <c r="DE1" s="123" t="s">
        <v>821</v>
      </c>
      <c r="DF1" s="123" t="s">
        <v>821</v>
      </c>
      <c r="DG1" s="123" t="s">
        <v>821</v>
      </c>
      <c r="DH1" s="123" t="s">
        <v>821</v>
      </c>
      <c r="DI1" s="123" t="s">
        <v>821</v>
      </c>
      <c r="DJ1" s="124" t="s">
        <v>821</v>
      </c>
      <c r="DK1" s="123" t="s">
        <v>822</v>
      </c>
      <c r="DL1" s="123" t="s">
        <v>822</v>
      </c>
      <c r="DM1" s="123" t="s">
        <v>822</v>
      </c>
      <c r="DN1" s="123" t="s">
        <v>822</v>
      </c>
      <c r="DO1" s="123" t="s">
        <v>822</v>
      </c>
      <c r="DP1" s="123" t="s">
        <v>822</v>
      </c>
      <c r="DQ1" s="123" t="s">
        <v>822</v>
      </c>
      <c r="DR1" s="123" t="s">
        <v>822</v>
      </c>
      <c r="DS1" s="123" t="s">
        <v>822</v>
      </c>
      <c r="DT1" s="123" t="s">
        <v>822</v>
      </c>
      <c r="DU1" s="123" t="s">
        <v>822</v>
      </c>
      <c r="DV1" s="123" t="s">
        <v>822</v>
      </c>
      <c r="DW1" s="124" t="s">
        <v>822</v>
      </c>
      <c r="DX1" s="119" t="s">
        <v>698</v>
      </c>
      <c r="DY1" s="119" t="s">
        <v>698</v>
      </c>
      <c r="DZ1" s="119" t="s">
        <v>698</v>
      </c>
      <c r="EA1" s="119" t="s">
        <v>698</v>
      </c>
      <c r="EB1" s="119" t="s">
        <v>698</v>
      </c>
      <c r="EC1" s="119" t="s">
        <v>698</v>
      </c>
      <c r="ED1" s="119" t="s">
        <v>698</v>
      </c>
      <c r="EE1" s="119" t="s">
        <v>698</v>
      </c>
      <c r="EF1" s="119" t="s">
        <v>698</v>
      </c>
      <c r="EG1" s="119" t="s">
        <v>698</v>
      </c>
      <c r="EH1" s="119" t="s">
        <v>698</v>
      </c>
      <c r="EI1" s="121" t="s">
        <v>698</v>
      </c>
      <c r="EJ1" s="119" t="s">
        <v>699</v>
      </c>
      <c r="EK1" s="119" t="s">
        <v>699</v>
      </c>
      <c r="EL1" s="119" t="s">
        <v>699</v>
      </c>
      <c r="EM1" s="119" t="s">
        <v>699</v>
      </c>
      <c r="EN1" s="119" t="s">
        <v>699</v>
      </c>
      <c r="EO1" s="119" t="s">
        <v>699</v>
      </c>
      <c r="EP1" s="119" t="s">
        <v>699</v>
      </c>
      <c r="EQ1" s="119" t="s">
        <v>699</v>
      </c>
      <c r="ER1" s="119" t="s">
        <v>699</v>
      </c>
      <c r="ES1" s="119" t="s">
        <v>699</v>
      </c>
      <c r="ET1" s="119" t="s">
        <v>699</v>
      </c>
      <c r="EU1" s="121" t="s">
        <v>699</v>
      </c>
      <c r="EV1" s="125">
        <v>6</v>
      </c>
      <c r="EW1" s="125">
        <v>6</v>
      </c>
      <c r="EX1" s="119">
        <v>6</v>
      </c>
      <c r="EY1" s="119">
        <v>6</v>
      </c>
      <c r="EZ1" s="119">
        <v>6</v>
      </c>
      <c r="FA1" s="119">
        <v>6</v>
      </c>
      <c r="FB1" s="119">
        <v>6</v>
      </c>
      <c r="FC1" s="119">
        <v>6</v>
      </c>
      <c r="FD1" s="119">
        <v>6</v>
      </c>
      <c r="FE1" s="121">
        <v>6</v>
      </c>
      <c r="FF1" s="119">
        <v>6</v>
      </c>
      <c r="FG1" s="119">
        <v>6</v>
      </c>
      <c r="FH1" s="119">
        <v>6</v>
      </c>
      <c r="FI1" s="119">
        <v>6</v>
      </c>
      <c r="FJ1" s="121">
        <v>6</v>
      </c>
      <c r="FK1" s="119">
        <v>6</v>
      </c>
      <c r="FL1" s="121">
        <v>6</v>
      </c>
      <c r="FM1" s="119">
        <v>6</v>
      </c>
      <c r="FN1" s="119">
        <v>6</v>
      </c>
      <c r="FO1" s="119">
        <v>6</v>
      </c>
      <c r="FP1" s="121">
        <v>6</v>
      </c>
      <c r="FQ1" s="125">
        <v>6</v>
      </c>
      <c r="FR1" s="119">
        <v>6</v>
      </c>
      <c r="FS1" s="119">
        <v>6</v>
      </c>
      <c r="FT1" s="119">
        <v>6</v>
      </c>
      <c r="FU1" s="119">
        <v>6</v>
      </c>
      <c r="FV1" s="119">
        <v>6</v>
      </c>
      <c r="FW1" s="119">
        <v>6</v>
      </c>
      <c r="FX1" s="119">
        <v>6</v>
      </c>
      <c r="FY1" s="119">
        <v>6</v>
      </c>
      <c r="FZ1" s="119">
        <v>6</v>
      </c>
      <c r="GA1" s="121">
        <v>6</v>
      </c>
      <c r="GB1" s="119">
        <v>6</v>
      </c>
      <c r="GC1" s="119">
        <v>6</v>
      </c>
      <c r="GD1" s="119">
        <v>6</v>
      </c>
      <c r="GE1" s="119">
        <v>6</v>
      </c>
      <c r="GF1" s="121">
        <v>6</v>
      </c>
      <c r="GG1" s="125">
        <v>6</v>
      </c>
      <c r="GH1" s="119">
        <v>6</v>
      </c>
      <c r="GI1" s="119">
        <v>6</v>
      </c>
      <c r="GJ1" s="119">
        <v>6</v>
      </c>
      <c r="GK1" s="119">
        <v>6</v>
      </c>
      <c r="GL1" s="121">
        <v>6</v>
      </c>
      <c r="GM1" s="119">
        <v>7</v>
      </c>
      <c r="GN1" s="119">
        <v>7</v>
      </c>
      <c r="GO1" s="119">
        <v>7</v>
      </c>
      <c r="GP1" s="119">
        <v>7</v>
      </c>
      <c r="GQ1" s="119">
        <v>7</v>
      </c>
      <c r="GR1" s="119">
        <v>7</v>
      </c>
      <c r="GS1" s="119">
        <v>7</v>
      </c>
      <c r="GT1" s="119">
        <v>7</v>
      </c>
      <c r="GU1" s="119">
        <v>7</v>
      </c>
      <c r="GV1" s="121">
        <v>7</v>
      </c>
      <c r="GW1" s="119">
        <v>7</v>
      </c>
      <c r="GX1" s="119">
        <v>7</v>
      </c>
      <c r="GY1" s="119">
        <v>7</v>
      </c>
      <c r="GZ1" s="121">
        <v>7</v>
      </c>
      <c r="HA1" s="121">
        <v>7</v>
      </c>
      <c r="HB1" s="119">
        <v>8</v>
      </c>
      <c r="HC1" s="119">
        <v>8</v>
      </c>
      <c r="HD1" s="119">
        <v>8</v>
      </c>
      <c r="HE1" s="119">
        <v>8</v>
      </c>
      <c r="HF1" s="119">
        <v>8</v>
      </c>
      <c r="HG1" s="119">
        <v>8</v>
      </c>
      <c r="HH1" s="119">
        <v>8</v>
      </c>
      <c r="HI1" s="119">
        <v>8</v>
      </c>
      <c r="HJ1" s="119">
        <v>8</v>
      </c>
      <c r="HK1" s="121">
        <v>8</v>
      </c>
      <c r="HL1" s="119">
        <v>9</v>
      </c>
      <c r="HM1" s="119">
        <v>9</v>
      </c>
      <c r="HN1" s="119">
        <v>9</v>
      </c>
      <c r="HO1" s="119">
        <v>9</v>
      </c>
      <c r="HP1" s="119">
        <v>9</v>
      </c>
      <c r="HQ1" s="119">
        <v>9</v>
      </c>
      <c r="HR1" s="119">
        <v>9</v>
      </c>
      <c r="HS1" s="119">
        <v>9</v>
      </c>
      <c r="HT1" s="119">
        <v>9</v>
      </c>
      <c r="HU1" s="119">
        <v>9</v>
      </c>
      <c r="HV1" s="119">
        <v>9</v>
      </c>
      <c r="HW1" s="119">
        <v>9</v>
      </c>
      <c r="HX1" s="119">
        <v>9</v>
      </c>
      <c r="HY1" s="119">
        <v>9</v>
      </c>
      <c r="HZ1" s="119">
        <v>9</v>
      </c>
      <c r="IA1" s="121">
        <v>9</v>
      </c>
      <c r="IB1" s="119">
        <v>10</v>
      </c>
      <c r="IC1" s="119">
        <v>10</v>
      </c>
      <c r="ID1" s="119">
        <v>10</v>
      </c>
      <c r="IE1" s="119">
        <v>10</v>
      </c>
      <c r="IF1" s="121">
        <v>10</v>
      </c>
      <c r="IG1" s="119">
        <v>11</v>
      </c>
      <c r="IH1" s="121">
        <v>11</v>
      </c>
      <c r="II1" s="122">
        <v>12</v>
      </c>
      <c r="IJ1" s="119">
        <v>12</v>
      </c>
      <c r="IK1" s="121">
        <v>12</v>
      </c>
      <c r="IL1" s="119">
        <v>12</v>
      </c>
      <c r="IM1" s="119">
        <v>12</v>
      </c>
      <c r="IN1" s="119">
        <v>12</v>
      </c>
      <c r="IO1" s="119">
        <v>12</v>
      </c>
      <c r="IP1" s="119">
        <v>12</v>
      </c>
      <c r="IQ1" s="119">
        <v>12</v>
      </c>
      <c r="IR1" s="119">
        <v>12</v>
      </c>
      <c r="IS1" s="119">
        <v>12</v>
      </c>
      <c r="IT1" s="119">
        <v>12</v>
      </c>
      <c r="IU1" s="119">
        <v>12</v>
      </c>
      <c r="IV1" s="119">
        <v>12</v>
      </c>
      <c r="IW1" s="119">
        <v>12</v>
      </c>
      <c r="IX1" s="121">
        <v>12</v>
      </c>
      <c r="IY1" s="119">
        <v>12</v>
      </c>
      <c r="IZ1" s="119">
        <v>12</v>
      </c>
      <c r="JA1" s="119">
        <v>12</v>
      </c>
      <c r="JB1" s="119">
        <v>12</v>
      </c>
      <c r="JC1" s="119">
        <v>12</v>
      </c>
      <c r="JD1" s="119">
        <v>12</v>
      </c>
      <c r="JE1" s="119">
        <v>12</v>
      </c>
      <c r="JF1" s="119">
        <v>12</v>
      </c>
      <c r="JG1" s="119">
        <v>12</v>
      </c>
      <c r="JH1" s="119">
        <v>12</v>
      </c>
      <c r="JI1" s="119">
        <v>12</v>
      </c>
      <c r="JJ1" s="119">
        <v>12</v>
      </c>
      <c r="JK1" s="121">
        <v>12</v>
      </c>
      <c r="JL1" s="119">
        <v>12</v>
      </c>
      <c r="JM1" s="119">
        <v>12</v>
      </c>
      <c r="JN1" s="119">
        <v>12</v>
      </c>
      <c r="JO1" s="119">
        <v>12</v>
      </c>
      <c r="JP1" s="119">
        <v>12</v>
      </c>
      <c r="JQ1" s="119">
        <v>12</v>
      </c>
      <c r="JR1" s="119">
        <v>12</v>
      </c>
      <c r="JS1" s="119">
        <v>12</v>
      </c>
      <c r="JT1" s="119">
        <v>12</v>
      </c>
      <c r="JU1" s="119">
        <v>12</v>
      </c>
      <c r="JV1" s="165"/>
      <c r="JW1" s="165"/>
      <c r="JX1" s="125" t="s">
        <v>7965</v>
      </c>
      <c r="JY1" s="125" t="s">
        <v>7965</v>
      </c>
      <c r="JZ1" s="119" t="s">
        <v>7965</v>
      </c>
      <c r="KA1" s="119" t="s">
        <v>7965</v>
      </c>
      <c r="KB1" s="119" t="s">
        <v>7965</v>
      </c>
      <c r="KC1" s="119" t="s">
        <v>7965</v>
      </c>
      <c r="KD1" s="119" t="s">
        <v>7965</v>
      </c>
      <c r="KE1" s="119" t="s">
        <v>7965</v>
      </c>
      <c r="KF1" s="119" t="s">
        <v>7965</v>
      </c>
      <c r="KG1" s="121" t="s">
        <v>7965</v>
      </c>
      <c r="KH1" s="119" t="s">
        <v>7965</v>
      </c>
      <c r="KI1" s="119" t="s">
        <v>7965</v>
      </c>
      <c r="KJ1" s="119" t="s">
        <v>7965</v>
      </c>
      <c r="KK1" s="119" t="s">
        <v>7965</v>
      </c>
      <c r="KL1" s="121" t="s">
        <v>7965</v>
      </c>
      <c r="KM1" s="119" t="s">
        <v>7965</v>
      </c>
      <c r="KN1" s="121" t="s">
        <v>7965</v>
      </c>
      <c r="KO1" s="119" t="s">
        <v>7965</v>
      </c>
      <c r="KP1" s="119" t="s">
        <v>7965</v>
      </c>
      <c r="KQ1" s="119" t="s">
        <v>7965</v>
      </c>
      <c r="KR1" s="119" t="s">
        <v>7965</v>
      </c>
      <c r="KS1" s="125" t="s">
        <v>7965</v>
      </c>
      <c r="KT1" s="119" t="s">
        <v>7965</v>
      </c>
      <c r="KU1" s="119" t="s">
        <v>7965</v>
      </c>
      <c r="KV1" s="119" t="s">
        <v>7965</v>
      </c>
      <c r="KW1" s="119" t="s">
        <v>7965</v>
      </c>
      <c r="KX1" s="119" t="s">
        <v>7965</v>
      </c>
      <c r="KY1" s="119" t="s">
        <v>7965</v>
      </c>
      <c r="KZ1" s="119" t="s">
        <v>7965</v>
      </c>
      <c r="LA1" s="119" t="s">
        <v>7965</v>
      </c>
      <c r="LB1" s="119" t="s">
        <v>7965</v>
      </c>
      <c r="LC1" s="121" t="s">
        <v>7965</v>
      </c>
      <c r="LD1" s="119" t="s">
        <v>7965</v>
      </c>
      <c r="LE1" s="119" t="s">
        <v>7965</v>
      </c>
      <c r="LF1" s="119" t="s">
        <v>7965</v>
      </c>
      <c r="LG1" s="119" t="s">
        <v>7965</v>
      </c>
      <c r="LH1" s="119" t="s">
        <v>7965</v>
      </c>
      <c r="LI1" s="125" t="s">
        <v>7965</v>
      </c>
      <c r="LJ1" s="119" t="s">
        <v>7965</v>
      </c>
      <c r="LK1" s="119" t="s">
        <v>7965</v>
      </c>
      <c r="LL1" s="119" t="s">
        <v>7965</v>
      </c>
      <c r="LM1" s="119" t="s">
        <v>7965</v>
      </c>
      <c r="LN1" s="119" t="s">
        <v>7965</v>
      </c>
      <c r="LO1" s="126" t="s">
        <v>7966</v>
      </c>
      <c r="LP1" s="127" t="s">
        <v>7966</v>
      </c>
      <c r="LQ1" s="126" t="s">
        <v>7966</v>
      </c>
      <c r="LR1" s="127" t="s">
        <v>7966</v>
      </c>
      <c r="LS1" s="127" t="s">
        <v>7966</v>
      </c>
      <c r="LT1" s="127" t="s">
        <v>7966</v>
      </c>
      <c r="LU1" s="127" t="s">
        <v>7966</v>
      </c>
      <c r="LV1" s="127" t="s">
        <v>7966</v>
      </c>
      <c r="LW1" s="127" t="s">
        <v>7966</v>
      </c>
      <c r="LX1" s="128" t="s">
        <v>7966</v>
      </c>
      <c r="LY1" s="119" t="s">
        <v>7966</v>
      </c>
      <c r="LZ1" s="119" t="s">
        <v>7966</v>
      </c>
      <c r="MA1" s="119" t="s">
        <v>7966</v>
      </c>
      <c r="MB1" s="121" t="s">
        <v>7966</v>
      </c>
      <c r="MC1" s="125" t="s">
        <v>7966</v>
      </c>
      <c r="MD1" s="119" t="s">
        <v>7967</v>
      </c>
      <c r="ME1" s="119" t="s">
        <v>7967</v>
      </c>
      <c r="MF1" s="119" t="s">
        <v>7967</v>
      </c>
      <c r="MG1" s="119" t="s">
        <v>7967</v>
      </c>
      <c r="MH1" s="119" t="s">
        <v>7967</v>
      </c>
      <c r="MI1" s="119" t="s">
        <v>7967</v>
      </c>
      <c r="MJ1" s="119" t="s">
        <v>7967</v>
      </c>
      <c r="MK1" s="119" t="s">
        <v>7967</v>
      </c>
      <c r="ML1" s="119" t="s">
        <v>7967</v>
      </c>
      <c r="MM1" s="121" t="s">
        <v>7967</v>
      </c>
      <c r="MN1" s="119" t="s">
        <v>7968</v>
      </c>
      <c r="MO1" s="119" t="s">
        <v>7968</v>
      </c>
      <c r="MP1" s="119" t="s">
        <v>7968</v>
      </c>
      <c r="MQ1" s="119" t="s">
        <v>7968</v>
      </c>
      <c r="MR1" s="119" t="s">
        <v>7968</v>
      </c>
      <c r="MS1" s="119" t="s">
        <v>7968</v>
      </c>
      <c r="MT1" s="119" t="s">
        <v>7968</v>
      </c>
      <c r="MU1" s="119" t="s">
        <v>7968</v>
      </c>
      <c r="MV1" s="119" t="s">
        <v>7968</v>
      </c>
      <c r="MW1" s="119" t="s">
        <v>7968</v>
      </c>
      <c r="MX1" s="119" t="s">
        <v>7968</v>
      </c>
      <c r="MY1" s="119" t="s">
        <v>7968</v>
      </c>
      <c r="MZ1" s="119" t="s">
        <v>7968</v>
      </c>
      <c r="NA1" s="119" t="s">
        <v>7968</v>
      </c>
      <c r="NB1" s="119" t="s">
        <v>7968</v>
      </c>
      <c r="NC1" s="121" t="s">
        <v>7968</v>
      </c>
      <c r="ND1" s="119" t="s">
        <v>7969</v>
      </c>
      <c r="NE1" s="119" t="s">
        <v>7969</v>
      </c>
      <c r="NF1" s="119" t="s">
        <v>7969</v>
      </c>
      <c r="NG1" s="119" t="s">
        <v>7969</v>
      </c>
      <c r="NH1" s="121" t="s">
        <v>7969</v>
      </c>
      <c r="NI1" s="119" t="s">
        <v>7970</v>
      </c>
      <c r="NJ1" s="119" t="s">
        <v>7970</v>
      </c>
      <c r="NK1" s="122" t="s">
        <v>6921</v>
      </c>
      <c r="NL1" s="122" t="s">
        <v>6921</v>
      </c>
      <c r="NM1" s="122" t="s">
        <v>7971</v>
      </c>
      <c r="NN1" s="122" t="s">
        <v>7971</v>
      </c>
    </row>
    <row r="2" spans="1:378" s="120" customFormat="1">
      <c r="A2" s="120" t="s">
        <v>637</v>
      </c>
      <c r="B2" s="120" t="s">
        <v>1460</v>
      </c>
      <c r="C2" s="120" t="s">
        <v>1461</v>
      </c>
      <c r="D2" s="120" t="s">
        <v>653</v>
      </c>
      <c r="E2" s="120" t="s">
        <v>638</v>
      </c>
      <c r="F2" s="120" t="s">
        <v>633</v>
      </c>
      <c r="G2" s="120" t="s">
        <v>634</v>
      </c>
      <c r="H2" s="120" t="s">
        <v>635</v>
      </c>
      <c r="I2" s="120" t="s">
        <v>700</v>
      </c>
      <c r="J2" s="120" t="s">
        <v>640</v>
      </c>
      <c r="K2" s="120" t="s">
        <v>636</v>
      </c>
      <c r="L2" s="120" t="s">
        <v>639</v>
      </c>
      <c r="M2" s="120" t="s">
        <v>641</v>
      </c>
      <c r="N2" s="120" t="s">
        <v>642</v>
      </c>
      <c r="O2" s="120" t="s">
        <v>643</v>
      </c>
      <c r="P2" s="120" t="s">
        <v>644</v>
      </c>
      <c r="Q2" s="120" t="s">
        <v>645</v>
      </c>
      <c r="R2" s="120" t="s">
        <v>646</v>
      </c>
      <c r="S2" s="120" t="s">
        <v>647</v>
      </c>
      <c r="T2" s="129" t="s">
        <v>648</v>
      </c>
      <c r="U2" s="130" t="s">
        <v>649</v>
      </c>
      <c r="V2" s="120" t="s">
        <v>40</v>
      </c>
      <c r="W2" s="120" t="s">
        <v>41</v>
      </c>
      <c r="X2" s="120" t="s">
        <v>308</v>
      </c>
      <c r="Y2" s="129" t="s">
        <v>42</v>
      </c>
      <c r="Z2" s="120" t="s">
        <v>10847</v>
      </c>
      <c r="AA2" s="130" t="s">
        <v>7956</v>
      </c>
      <c r="AB2" s="120" t="s">
        <v>7962</v>
      </c>
      <c r="AC2" s="120" t="s">
        <v>7963</v>
      </c>
      <c r="AD2" s="129" t="s">
        <v>7964</v>
      </c>
      <c r="AE2" s="120" t="s">
        <v>10848</v>
      </c>
      <c r="AF2" s="130" t="s">
        <v>7957</v>
      </c>
      <c r="AG2" s="120" t="s">
        <v>7958</v>
      </c>
      <c r="AH2" s="120" t="s">
        <v>7959</v>
      </c>
      <c r="AI2" s="129" t="s">
        <v>7960</v>
      </c>
      <c r="AJ2" s="120" t="s">
        <v>650</v>
      </c>
      <c r="AK2" s="120" t="s">
        <v>651</v>
      </c>
      <c r="AL2" s="120" t="s">
        <v>47</v>
      </c>
      <c r="AM2" s="129" t="s">
        <v>652</v>
      </c>
      <c r="AN2" s="130" t="s">
        <v>5527</v>
      </c>
      <c r="AO2" s="129" t="s">
        <v>5528</v>
      </c>
      <c r="AP2" s="120" t="s">
        <v>17</v>
      </c>
      <c r="AQ2" s="131" t="s">
        <v>697</v>
      </c>
      <c r="AR2" s="120" t="s">
        <v>19</v>
      </c>
      <c r="AS2" s="131" t="s">
        <v>697</v>
      </c>
      <c r="AT2" s="120" t="s">
        <v>20</v>
      </c>
      <c r="AU2" s="132" t="s">
        <v>697</v>
      </c>
      <c r="AV2" s="120" t="s">
        <v>187</v>
      </c>
      <c r="AW2" s="131" t="s">
        <v>697</v>
      </c>
      <c r="AX2" s="120" t="s">
        <v>19</v>
      </c>
      <c r="AY2" s="131" t="s">
        <v>697</v>
      </c>
      <c r="AZ2" s="133" t="s">
        <v>20</v>
      </c>
      <c r="BA2" s="132" t="s">
        <v>697</v>
      </c>
      <c r="BB2" s="133" t="s">
        <v>188</v>
      </c>
      <c r="BC2" s="132" t="s">
        <v>697</v>
      </c>
      <c r="BD2" s="120" t="s">
        <v>190</v>
      </c>
      <c r="BE2" s="131" t="s">
        <v>697</v>
      </c>
      <c r="BF2" s="120" t="s">
        <v>191</v>
      </c>
      <c r="BG2" s="131" t="s">
        <v>697</v>
      </c>
      <c r="BH2" s="120" t="s">
        <v>21</v>
      </c>
      <c r="BI2" s="131" t="s">
        <v>697</v>
      </c>
      <c r="BJ2" s="120" t="s">
        <v>22</v>
      </c>
      <c r="BK2" s="132" t="s">
        <v>697</v>
      </c>
      <c r="BL2" s="120" t="s">
        <v>654</v>
      </c>
      <c r="BM2" s="120" t="s">
        <v>655</v>
      </c>
      <c r="BN2" s="120" t="s">
        <v>656</v>
      </c>
      <c r="BO2" s="120" t="s">
        <v>6</v>
      </c>
      <c r="BP2" s="120" t="s">
        <v>7</v>
      </c>
      <c r="BQ2" s="120" t="s">
        <v>300</v>
      </c>
      <c r="BR2" s="120" t="s">
        <v>8</v>
      </c>
      <c r="BS2" s="120" t="s">
        <v>657</v>
      </c>
      <c r="BT2" s="120" t="s">
        <v>658</v>
      </c>
      <c r="BU2" s="120" t="s">
        <v>659</v>
      </c>
      <c r="BV2" s="120" t="s">
        <v>192</v>
      </c>
      <c r="BW2" s="120" t="s">
        <v>806</v>
      </c>
      <c r="BX2" s="120" t="s">
        <v>807</v>
      </c>
      <c r="BY2" s="120" t="s">
        <v>812</v>
      </c>
      <c r="BZ2" s="120" t="s">
        <v>805</v>
      </c>
      <c r="CA2" s="120" t="s">
        <v>813</v>
      </c>
      <c r="CB2" s="129" t="s">
        <v>811</v>
      </c>
      <c r="CC2" s="120" t="s">
        <v>660</v>
      </c>
      <c r="CD2" s="120" t="s">
        <v>661</v>
      </c>
      <c r="CE2" s="120" t="s">
        <v>662</v>
      </c>
      <c r="CF2" s="120" t="s">
        <v>663</v>
      </c>
      <c r="CG2" s="120" t="s">
        <v>664</v>
      </c>
      <c r="CH2" s="129" t="s">
        <v>665</v>
      </c>
      <c r="CI2" s="120" t="s">
        <v>843</v>
      </c>
      <c r="CJ2" s="129" t="s">
        <v>844</v>
      </c>
      <c r="CK2" s="120" t="s">
        <v>842</v>
      </c>
      <c r="CL2" s="120" t="s">
        <v>156</v>
      </c>
      <c r="CM2" s="120" t="s">
        <v>148</v>
      </c>
      <c r="CN2" s="120" t="s">
        <v>149</v>
      </c>
      <c r="CO2" s="120" t="s">
        <v>150</v>
      </c>
      <c r="CP2" s="120" t="s">
        <v>151</v>
      </c>
      <c r="CQ2" s="120" t="s">
        <v>152</v>
      </c>
      <c r="CR2" s="120" t="s">
        <v>153</v>
      </c>
      <c r="CS2" s="120" t="s">
        <v>621</v>
      </c>
      <c r="CT2" s="120" t="s">
        <v>189</v>
      </c>
      <c r="CU2" s="120" t="s">
        <v>193</v>
      </c>
      <c r="CV2" s="120" t="s">
        <v>817</v>
      </c>
      <c r="CW2" s="129" t="s">
        <v>157</v>
      </c>
      <c r="CX2" s="120" t="s">
        <v>842</v>
      </c>
      <c r="CY2" s="120" t="s">
        <v>156</v>
      </c>
      <c r="CZ2" s="120" t="s">
        <v>148</v>
      </c>
      <c r="DA2" s="120" t="s">
        <v>149</v>
      </c>
      <c r="DB2" s="120" t="s">
        <v>150</v>
      </c>
      <c r="DC2" s="120" t="s">
        <v>151</v>
      </c>
      <c r="DD2" s="120" t="s">
        <v>152</v>
      </c>
      <c r="DE2" s="120" t="s">
        <v>153</v>
      </c>
      <c r="DF2" s="120" t="s">
        <v>621</v>
      </c>
      <c r="DG2" s="120" t="s">
        <v>189</v>
      </c>
      <c r="DH2" s="120" t="s">
        <v>193</v>
      </c>
      <c r="DI2" s="120" t="s">
        <v>817</v>
      </c>
      <c r="DJ2" s="129" t="s">
        <v>157</v>
      </c>
      <c r="DK2" s="120" t="s">
        <v>842</v>
      </c>
      <c r="DL2" s="120" t="s">
        <v>156</v>
      </c>
      <c r="DM2" s="120" t="s">
        <v>148</v>
      </c>
      <c r="DN2" s="120" t="s">
        <v>149</v>
      </c>
      <c r="DO2" s="120" t="s">
        <v>150</v>
      </c>
      <c r="DP2" s="120" t="s">
        <v>151</v>
      </c>
      <c r="DQ2" s="120" t="s">
        <v>152</v>
      </c>
      <c r="DR2" s="120" t="s">
        <v>153</v>
      </c>
      <c r="DS2" s="120" t="s">
        <v>621</v>
      </c>
      <c r="DT2" s="120" t="s">
        <v>189</v>
      </c>
      <c r="DU2" s="120" t="s">
        <v>193</v>
      </c>
      <c r="DV2" s="120" t="s">
        <v>817</v>
      </c>
      <c r="DW2" s="129" t="s">
        <v>157</v>
      </c>
      <c r="DX2" s="120" t="s">
        <v>156</v>
      </c>
      <c r="DY2" s="120" t="s">
        <v>148</v>
      </c>
      <c r="DZ2" s="120" t="s">
        <v>149</v>
      </c>
      <c r="EA2" s="120" t="s">
        <v>150</v>
      </c>
      <c r="EB2" s="120" t="s">
        <v>151</v>
      </c>
      <c r="EC2" s="120" t="s">
        <v>152</v>
      </c>
      <c r="ED2" s="120" t="s">
        <v>153</v>
      </c>
      <c r="EE2" s="120" t="s">
        <v>621</v>
      </c>
      <c r="EF2" s="120" t="s">
        <v>189</v>
      </c>
      <c r="EG2" s="120" t="s">
        <v>193</v>
      </c>
      <c r="EH2" s="120" t="s">
        <v>817</v>
      </c>
      <c r="EI2" s="129" t="s">
        <v>157</v>
      </c>
      <c r="EJ2" s="120" t="s">
        <v>156</v>
      </c>
      <c r="EK2" s="120" t="s">
        <v>148</v>
      </c>
      <c r="EL2" s="120" t="s">
        <v>149</v>
      </c>
      <c r="EM2" s="120" t="s">
        <v>150</v>
      </c>
      <c r="EN2" s="120" t="s">
        <v>151</v>
      </c>
      <c r="EO2" s="120" t="s">
        <v>152</v>
      </c>
      <c r="EP2" s="120" t="s">
        <v>153</v>
      </c>
      <c r="EQ2" s="120" t="s">
        <v>621</v>
      </c>
      <c r="ER2" s="120" t="s">
        <v>189</v>
      </c>
      <c r="ES2" s="120" t="s">
        <v>193</v>
      </c>
      <c r="ET2" s="120" t="s">
        <v>817</v>
      </c>
      <c r="EU2" s="129" t="s">
        <v>157</v>
      </c>
      <c r="EV2" s="134" t="s">
        <v>666</v>
      </c>
      <c r="EW2" s="134" t="s">
        <v>667</v>
      </c>
      <c r="EX2" s="120" t="s">
        <v>551</v>
      </c>
      <c r="EY2" s="120" t="s">
        <v>200</v>
      </c>
      <c r="EZ2" s="120" t="s">
        <v>202</v>
      </c>
      <c r="FA2" s="120" t="s">
        <v>203</v>
      </c>
      <c r="FB2" s="120" t="s">
        <v>552</v>
      </c>
      <c r="FC2" s="120" t="s">
        <v>201</v>
      </c>
      <c r="FD2" s="120" t="s">
        <v>207</v>
      </c>
      <c r="FE2" s="129" t="s">
        <v>668</v>
      </c>
      <c r="FF2" s="120" t="s">
        <v>553</v>
      </c>
      <c r="FG2" s="120" t="s">
        <v>669</v>
      </c>
      <c r="FH2" s="120" t="s">
        <v>205</v>
      </c>
      <c r="FI2" s="120" t="s">
        <v>204</v>
      </c>
      <c r="FJ2" s="129" t="s">
        <v>670</v>
      </c>
      <c r="FK2" s="120" t="s">
        <v>206</v>
      </c>
      <c r="FL2" s="129" t="s">
        <v>554</v>
      </c>
      <c r="FM2" s="120" t="s">
        <v>671</v>
      </c>
      <c r="FN2" s="120" t="s">
        <v>672</v>
      </c>
      <c r="FO2" s="120" t="s">
        <v>673</v>
      </c>
      <c r="FP2" s="135" t="s">
        <v>674</v>
      </c>
      <c r="FQ2" s="134" t="s">
        <v>675</v>
      </c>
      <c r="FR2" s="120" t="s">
        <v>676</v>
      </c>
      <c r="FS2" s="120" t="s">
        <v>677</v>
      </c>
      <c r="FT2" s="120" t="s">
        <v>678</v>
      </c>
      <c r="FU2" s="120" t="s">
        <v>555</v>
      </c>
      <c r="FV2" s="120" t="s">
        <v>591</v>
      </c>
      <c r="FW2" s="120" t="s">
        <v>592</v>
      </c>
      <c r="FX2" s="120" t="s">
        <v>3</v>
      </c>
      <c r="FY2" s="120" t="s">
        <v>590</v>
      </c>
      <c r="FZ2" s="120" t="s">
        <v>568</v>
      </c>
      <c r="GA2" s="129" t="s">
        <v>619</v>
      </c>
      <c r="GB2" s="120" t="s">
        <v>679</v>
      </c>
      <c r="GC2" s="120" t="s">
        <v>680</v>
      </c>
      <c r="GD2" s="120" t="s">
        <v>681</v>
      </c>
      <c r="GE2" s="120" t="s">
        <v>682</v>
      </c>
      <c r="GF2" s="129" t="s">
        <v>617</v>
      </c>
      <c r="GG2" s="134" t="s">
        <v>683</v>
      </c>
      <c r="GH2" s="120" t="s">
        <v>684</v>
      </c>
      <c r="GI2" s="120" t="s">
        <v>212</v>
      </c>
      <c r="GJ2" s="120" t="s">
        <v>528</v>
      </c>
      <c r="GK2" s="120" t="s">
        <v>213</v>
      </c>
      <c r="GL2" s="129" t="s">
        <v>563</v>
      </c>
      <c r="GM2" s="120" t="s">
        <v>685</v>
      </c>
      <c r="GN2" s="120" t="s">
        <v>686</v>
      </c>
      <c r="GO2" s="120" t="s">
        <v>687</v>
      </c>
      <c r="GP2" s="120" t="s">
        <v>688</v>
      </c>
      <c r="GQ2" s="120" t="s">
        <v>0</v>
      </c>
      <c r="GR2" s="120" t="s">
        <v>1</v>
      </c>
      <c r="GS2" s="120" t="s">
        <v>689</v>
      </c>
      <c r="GT2" s="120" t="s">
        <v>2</v>
      </c>
      <c r="GU2" s="120" t="s">
        <v>690</v>
      </c>
      <c r="GV2" s="129" t="s">
        <v>573</v>
      </c>
      <c r="GW2" s="120" t="s">
        <v>691</v>
      </c>
      <c r="GX2" s="120" t="s">
        <v>548</v>
      </c>
      <c r="GY2" s="120" t="s">
        <v>584</v>
      </c>
      <c r="GZ2" s="129" t="s">
        <v>572</v>
      </c>
      <c r="HA2" s="129" t="s">
        <v>165</v>
      </c>
      <c r="HB2" s="120" t="s">
        <v>161</v>
      </c>
      <c r="HC2" s="136" t="s">
        <v>170</v>
      </c>
      <c r="HD2" s="136" t="s">
        <v>566</v>
      </c>
      <c r="HE2" s="136" t="s">
        <v>171</v>
      </c>
      <c r="HF2" s="136" t="s">
        <v>4</v>
      </c>
      <c r="HG2" s="136" t="s">
        <v>164</v>
      </c>
      <c r="HH2" s="136" t="s">
        <v>692</v>
      </c>
      <c r="HI2" s="136" t="s">
        <v>586</v>
      </c>
      <c r="HJ2" s="136" t="s">
        <v>165</v>
      </c>
      <c r="HK2" s="129" t="s">
        <v>693</v>
      </c>
      <c r="HL2" s="120" t="s">
        <v>283</v>
      </c>
      <c r="HM2" s="120" t="s">
        <v>285</v>
      </c>
      <c r="HN2" s="120" t="s">
        <v>284</v>
      </c>
      <c r="HO2" s="120" t="s">
        <v>157</v>
      </c>
      <c r="HP2" s="120" t="s">
        <v>290</v>
      </c>
      <c r="HQ2" s="120" t="s">
        <v>547</v>
      </c>
      <c r="HR2" s="120" t="s">
        <v>575</v>
      </c>
      <c r="HS2" s="120" t="s">
        <v>157</v>
      </c>
      <c r="HT2" s="120" t="s">
        <v>291</v>
      </c>
      <c r="HU2" s="120" t="s">
        <v>292</v>
      </c>
      <c r="HV2" s="120" t="s">
        <v>838</v>
      </c>
      <c r="HW2" s="120" t="s">
        <v>157</v>
      </c>
      <c r="HX2" s="120" t="s">
        <v>293</v>
      </c>
      <c r="HY2" s="120" t="s">
        <v>608</v>
      </c>
      <c r="HZ2" s="120" t="s">
        <v>157</v>
      </c>
      <c r="IA2" s="129" t="s">
        <v>694</v>
      </c>
      <c r="IB2" s="120" t="s">
        <v>178</v>
      </c>
      <c r="IC2" s="120" t="s">
        <v>225</v>
      </c>
      <c r="ID2" s="120" t="s">
        <v>226</v>
      </c>
      <c r="IE2" s="120" t="s">
        <v>227</v>
      </c>
      <c r="IF2" s="129" t="s">
        <v>272</v>
      </c>
      <c r="IG2" s="120" t="s">
        <v>167</v>
      </c>
      <c r="IH2" s="129" t="s">
        <v>168</v>
      </c>
      <c r="II2" s="130" t="s">
        <v>695</v>
      </c>
      <c r="IJ2" s="120" t="s">
        <v>696</v>
      </c>
      <c r="IK2" s="129" t="s">
        <v>612</v>
      </c>
      <c r="IL2" s="120" t="s">
        <v>6356</v>
      </c>
      <c r="IM2" s="120" t="s">
        <v>600</v>
      </c>
      <c r="IN2" s="120" t="s">
        <v>31</v>
      </c>
      <c r="IO2" s="120" t="s">
        <v>5</v>
      </c>
      <c r="IP2" s="120" t="s">
        <v>601</v>
      </c>
      <c r="IQ2" s="120" t="s">
        <v>602</v>
      </c>
      <c r="IR2" s="120" t="s">
        <v>31</v>
      </c>
      <c r="IS2" s="120" t="s">
        <v>5</v>
      </c>
      <c r="IT2" s="120" t="s">
        <v>603</v>
      </c>
      <c r="IU2" s="120" t="s">
        <v>5562</v>
      </c>
      <c r="IV2" s="120" t="s">
        <v>5563</v>
      </c>
      <c r="IW2" s="120" t="s">
        <v>604</v>
      </c>
      <c r="IX2" s="129" t="s">
        <v>605</v>
      </c>
      <c r="IY2" s="120" t="s">
        <v>7961</v>
      </c>
      <c r="IZ2" s="120" t="s">
        <v>600</v>
      </c>
      <c r="JA2" s="120" t="s">
        <v>31</v>
      </c>
      <c r="JB2" s="120" t="s">
        <v>5</v>
      </c>
      <c r="JC2" s="120" t="s">
        <v>601</v>
      </c>
      <c r="JD2" s="120" t="s">
        <v>602</v>
      </c>
      <c r="JE2" s="120" t="s">
        <v>31</v>
      </c>
      <c r="JF2" s="120" t="s">
        <v>5</v>
      </c>
      <c r="JG2" s="120" t="s">
        <v>603</v>
      </c>
      <c r="JH2" s="120" t="s">
        <v>5562</v>
      </c>
      <c r="JI2" s="120" t="s">
        <v>5563</v>
      </c>
      <c r="JJ2" s="120" t="s">
        <v>604</v>
      </c>
      <c r="JK2" s="129" t="s">
        <v>605</v>
      </c>
      <c r="JL2" s="120">
        <v>2020</v>
      </c>
      <c r="JM2" s="120">
        <v>2021</v>
      </c>
      <c r="JN2" s="120">
        <v>2022</v>
      </c>
      <c r="JO2" s="120">
        <v>2023</v>
      </c>
      <c r="JP2" s="120">
        <v>2024</v>
      </c>
      <c r="JQ2" s="120">
        <v>2025</v>
      </c>
      <c r="JR2" s="120">
        <v>2026</v>
      </c>
      <c r="JS2" s="120">
        <v>2027</v>
      </c>
      <c r="JT2" s="120">
        <v>2028</v>
      </c>
      <c r="JU2" s="120" t="s">
        <v>703</v>
      </c>
      <c r="JV2" s="166"/>
      <c r="JW2" s="167"/>
      <c r="JX2" s="134" t="s">
        <v>666</v>
      </c>
      <c r="JY2" s="134" t="s">
        <v>667</v>
      </c>
      <c r="JZ2" s="120" t="s">
        <v>551</v>
      </c>
      <c r="KA2" s="120" t="s">
        <v>200</v>
      </c>
      <c r="KB2" s="120" t="s">
        <v>202</v>
      </c>
      <c r="KC2" s="120" t="s">
        <v>203</v>
      </c>
      <c r="KD2" s="120" t="s">
        <v>552</v>
      </c>
      <c r="KE2" s="120" t="s">
        <v>201</v>
      </c>
      <c r="KF2" s="120" t="s">
        <v>207</v>
      </c>
      <c r="KG2" s="129" t="s">
        <v>668</v>
      </c>
      <c r="KH2" s="120" t="s">
        <v>553</v>
      </c>
      <c r="KI2" s="120" t="s">
        <v>669</v>
      </c>
      <c r="KJ2" s="120" t="s">
        <v>205</v>
      </c>
      <c r="KK2" s="120" t="s">
        <v>204</v>
      </c>
      <c r="KL2" s="129" t="s">
        <v>670</v>
      </c>
      <c r="KM2" s="120" t="s">
        <v>206</v>
      </c>
      <c r="KN2" s="129" t="s">
        <v>554</v>
      </c>
      <c r="KO2" s="120" t="s">
        <v>671</v>
      </c>
      <c r="KP2" s="120" t="s">
        <v>672</v>
      </c>
      <c r="KQ2" s="120" t="s">
        <v>673</v>
      </c>
      <c r="KR2" s="136" t="s">
        <v>674</v>
      </c>
      <c r="KS2" s="134" t="s">
        <v>675</v>
      </c>
      <c r="KT2" s="120" t="s">
        <v>676</v>
      </c>
      <c r="KU2" s="120" t="s">
        <v>677</v>
      </c>
      <c r="KV2" s="120" t="s">
        <v>678</v>
      </c>
      <c r="KW2" s="120" t="s">
        <v>555</v>
      </c>
      <c r="KX2" s="120" t="s">
        <v>591</v>
      </c>
      <c r="KY2" s="120" t="s">
        <v>592</v>
      </c>
      <c r="KZ2" s="120" t="s">
        <v>3</v>
      </c>
      <c r="LA2" s="120" t="s">
        <v>590</v>
      </c>
      <c r="LB2" s="120" t="s">
        <v>568</v>
      </c>
      <c r="LC2" s="129" t="s">
        <v>619</v>
      </c>
      <c r="LD2" s="120" t="s">
        <v>679</v>
      </c>
      <c r="LE2" s="120" t="s">
        <v>680</v>
      </c>
      <c r="LF2" s="120" t="s">
        <v>681</v>
      </c>
      <c r="LG2" s="120" t="s">
        <v>682</v>
      </c>
      <c r="LH2" s="120" t="s">
        <v>617</v>
      </c>
      <c r="LI2" s="134" t="s">
        <v>683</v>
      </c>
      <c r="LJ2" s="120" t="s">
        <v>684</v>
      </c>
      <c r="LK2" s="120" t="s">
        <v>212</v>
      </c>
      <c r="LL2" s="120" t="s">
        <v>528</v>
      </c>
      <c r="LM2" s="120" t="s">
        <v>213</v>
      </c>
      <c r="LN2" s="120" t="s">
        <v>563</v>
      </c>
      <c r="LO2" s="130" t="s">
        <v>685</v>
      </c>
      <c r="LP2" s="120" t="s">
        <v>686</v>
      </c>
      <c r="LQ2" s="120" t="s">
        <v>687</v>
      </c>
      <c r="LR2" s="120" t="s">
        <v>688</v>
      </c>
      <c r="LS2" s="120" t="s">
        <v>0</v>
      </c>
      <c r="LT2" s="120" t="s">
        <v>1</v>
      </c>
      <c r="LU2" s="120" t="s">
        <v>689</v>
      </c>
      <c r="LV2" s="120" t="s">
        <v>2</v>
      </c>
      <c r="LW2" s="120" t="s">
        <v>690</v>
      </c>
      <c r="LX2" s="129" t="s">
        <v>573</v>
      </c>
      <c r="LY2" s="120" t="s">
        <v>691</v>
      </c>
      <c r="LZ2" s="120" t="s">
        <v>548</v>
      </c>
      <c r="MA2" s="120" t="s">
        <v>584</v>
      </c>
      <c r="MB2" s="129" t="s">
        <v>572</v>
      </c>
      <c r="MC2" s="134" t="s">
        <v>165</v>
      </c>
      <c r="MD2" s="120" t="s">
        <v>161</v>
      </c>
      <c r="ME2" s="136" t="s">
        <v>170</v>
      </c>
      <c r="MF2" s="136" t="s">
        <v>566</v>
      </c>
      <c r="MG2" s="136" t="s">
        <v>171</v>
      </c>
      <c r="MH2" s="136" t="s">
        <v>4</v>
      </c>
      <c r="MI2" s="136" t="s">
        <v>164</v>
      </c>
      <c r="MJ2" s="136" t="s">
        <v>692</v>
      </c>
      <c r="MK2" s="136" t="s">
        <v>586</v>
      </c>
      <c r="ML2" s="136" t="s">
        <v>165</v>
      </c>
      <c r="MM2" s="129" t="s">
        <v>693</v>
      </c>
      <c r="MN2" s="120" t="s">
        <v>283</v>
      </c>
      <c r="MO2" s="120" t="s">
        <v>285</v>
      </c>
      <c r="MP2" s="120" t="s">
        <v>284</v>
      </c>
      <c r="MQ2" s="120" t="s">
        <v>157</v>
      </c>
      <c r="MR2" s="120" t="s">
        <v>290</v>
      </c>
      <c r="MS2" s="120" t="s">
        <v>547</v>
      </c>
      <c r="MT2" s="120" t="s">
        <v>575</v>
      </c>
      <c r="MU2" s="120" t="s">
        <v>157</v>
      </c>
      <c r="MV2" s="120" t="s">
        <v>291</v>
      </c>
      <c r="MW2" s="120" t="s">
        <v>292</v>
      </c>
      <c r="MX2" s="120" t="s">
        <v>838</v>
      </c>
      <c r="MY2" s="120" t="s">
        <v>157</v>
      </c>
      <c r="MZ2" s="120" t="s">
        <v>293</v>
      </c>
      <c r="NA2" s="120" t="s">
        <v>608</v>
      </c>
      <c r="NB2" s="120" t="s">
        <v>157</v>
      </c>
      <c r="NC2" s="129" t="s">
        <v>694</v>
      </c>
      <c r="ND2" s="120" t="s">
        <v>178</v>
      </c>
      <c r="NE2" s="120" t="s">
        <v>225</v>
      </c>
      <c r="NF2" s="120" t="s">
        <v>226</v>
      </c>
      <c r="NG2" s="120" t="s">
        <v>227</v>
      </c>
      <c r="NH2" s="129" t="s">
        <v>272</v>
      </c>
      <c r="NI2" s="120" t="s">
        <v>167</v>
      </c>
      <c r="NJ2" s="120" t="s">
        <v>168</v>
      </c>
      <c r="NK2" s="130" t="s">
        <v>6922</v>
      </c>
      <c r="NL2" s="120" t="s">
        <v>6923</v>
      </c>
      <c r="NM2" s="130" t="s">
        <v>6922</v>
      </c>
      <c r="NN2" s="120" t="s">
        <v>6923</v>
      </c>
    </row>
    <row r="3" spans="1:378" ht="15" customHeight="1">
      <c r="A3" s="137" t="str">
        <f>IF(ISBLANK(ENGLISH!L27), "", ENGLISH!L27)</f>
        <v/>
      </c>
      <c r="B3" s="137" t="str">
        <f>IF(LEN(A3)=3, VLOOKUP(A3, 'List of airports'!A:F, 4, FALSE), "")</f>
        <v/>
      </c>
      <c r="C3" s="137" t="str">
        <f>IF(LEN(A3)=3, VLOOKUP(A3, 'List of airports'!A:F, 3, FALSE), "")</f>
        <v/>
      </c>
      <c r="D3" s="137" t="str">
        <f>IF(ISNA(VLOOKUP(A3,'List of airports'!A:F,6,FALSE)),"",VLOOKUP(A3,'List of airports'!A:F,6,FALSE))</f>
        <v/>
      </c>
      <c r="E3" s="137" t="str">
        <f>IF(LEN(A3)=3, 1, "")</f>
        <v/>
      </c>
      <c r="F3" s="137" t="str">
        <f>IF(LEN(A3)=3, VLOOKUP(A3, 'List of airports'!A:F, 2, FALSE), "")</f>
        <v/>
      </c>
      <c r="G3" s="137"/>
      <c r="H3" s="137" t="str">
        <f>IF(ISBLANK(ENGLISH!M96), "", ENGLISH!M96)</f>
        <v/>
      </c>
      <c r="I3" s="137" t="str">
        <f>IF(ISBLANK(ENGLISH!M98), "", ENGLISH!M98)</f>
        <v/>
      </c>
      <c r="J3" s="137" t="str">
        <f>IF(ISBLANK(ENGLISH!M100), "", ENGLISH!M100)</f>
        <v/>
      </c>
      <c r="K3" s="137"/>
      <c r="L3" s="137"/>
      <c r="M3" s="138"/>
      <c r="N3" s="137"/>
      <c r="O3" s="137"/>
      <c r="P3" s="137"/>
      <c r="Q3" s="137"/>
      <c r="R3" s="137"/>
      <c r="S3" s="137"/>
      <c r="T3" s="139"/>
      <c r="U3" s="140" t="str">
        <f>IF(ISBLANK(ENGLISH!C27), IF(ISNA(VLOOKUP(A3,'List of airports'!A:E,5,FALSE)),"",VLOOKUP(A3,'List of airports'!A:E,5,FALSE)), ENGLISH!C27)</f>
        <v/>
      </c>
      <c r="V3" s="137" t="str">
        <f>IF(ISBLANK(ENGLISH!C29), "", ENGLISH!C29)</f>
        <v/>
      </c>
      <c r="W3" s="137" t="str">
        <f>IF(ISBLANK(ENGLISH!C31), "", ENGLISH!C31)</f>
        <v/>
      </c>
      <c r="X3" s="137" t="str">
        <f>IF(ISBLANK(ENGLISH!L29), "", ENGLISH!L29)</f>
        <v/>
      </c>
      <c r="Y3" s="139" t="str">
        <f>IF(ISBLANK(ENGLISH!L31), "", ENGLISH!L31)</f>
        <v/>
      </c>
      <c r="Z3" s="137" t="str">
        <f>IF(ISBLANK(ENGLISH!F40), "", ENGLISH!F40)</f>
        <v/>
      </c>
      <c r="AA3" s="140" t="str">
        <f>IF(ISBLANK(ENGLISH!F39), "", ENGLISH!F39)</f>
        <v/>
      </c>
      <c r="AB3" s="137" t="str">
        <f>IF(ISBLANK(ENGLISH!F42), "", ENGLISH!F42)</f>
        <v/>
      </c>
      <c r="AC3" s="137" t="str">
        <f>IF(ISBLANK(ENGLISH!F44), "", ENGLISH!F44)</f>
        <v/>
      </c>
      <c r="AD3" s="139" t="str">
        <f>IF(ISBLANK(ENGLISH!F46), "", ENGLISH!F46)</f>
        <v/>
      </c>
      <c r="AE3" s="137" t="str">
        <f>IF(ISBLANK(ENGLISH!H40), "", ENGLISH!H40)</f>
        <v/>
      </c>
      <c r="AF3" s="140" t="str">
        <f>IF(ISBLANK(ENGLISH!H39), "", ENGLISH!H39)</f>
        <v/>
      </c>
      <c r="AG3" s="137" t="str">
        <f>IF(ISBLANK(ENGLISH!H42), "", ENGLISH!H42)</f>
        <v/>
      </c>
      <c r="AH3" s="137" t="str">
        <f>IF(ISBLANK(ENGLISH!H44), "", ENGLISH!H44)</f>
        <v/>
      </c>
      <c r="AI3" s="139" t="str">
        <f>IF(ISBLANK(ENGLISH!H46), "", ENGLISH!H46)</f>
        <v/>
      </c>
      <c r="AJ3" s="137" t="str">
        <f>IF(ISBLANK(ENGLISH!O39), "", ENGLISH!O39)</f>
        <v/>
      </c>
      <c r="AK3" s="137" t="str">
        <f>IF(ISBLANK(ENGLISH!O42), "1 Units", ENGLISH!O42)</f>
        <v>1 Units</v>
      </c>
      <c r="AL3" s="137" t="str">
        <f>IF(ISBLANK(ENGLISH!O44), "", ENGLISH!O44)</f>
        <v/>
      </c>
      <c r="AM3" s="139" t="str">
        <f>IF(ISBLANK(ENGLISH!O46), "", ENGLISH!O46)</f>
        <v/>
      </c>
      <c r="AN3" s="140" t="str">
        <f>IF(ISTEXT(ENGLISH!#REF!), ENGLISH!#REF!, "")</f>
        <v/>
      </c>
      <c r="AO3" s="139" t="str">
        <f>IF(ISTEXT(ENGLISH!#REF!), ENGLISH!#REF!, "")</f>
        <v/>
      </c>
      <c r="AP3" s="137" t="str">
        <f>IF(ISBLANK(ENGLISH!J53), "", ENGLISH!J53)</f>
        <v/>
      </c>
      <c r="AQ3" s="137" t="str">
        <f>IF(ISBLANK(ENGLISH!M53), "", ENGLISH!M53)</f>
        <v/>
      </c>
      <c r="AR3" s="137" t="str">
        <f>IF(ISBLANK(ENGLISH!J55), "", ENGLISH!J55)</f>
        <v/>
      </c>
      <c r="AS3" s="137" t="str">
        <f>IF(ISBLANK(ENGLISH!M55), "", ENGLISH!M55)</f>
        <v/>
      </c>
      <c r="AT3" s="137" t="str">
        <f>IF(ISBLANK(ENGLISH!J56), "", ENGLISH!J56)</f>
        <v/>
      </c>
      <c r="AU3" s="139" t="str">
        <f>IF(ISBLANK(ENGLISH!M56), "", ENGLISH!M56)</f>
        <v/>
      </c>
      <c r="AV3" s="137" t="str">
        <f>IF(ISBLANK(ENGLISH!J58), "", ENGLISH!J58)</f>
        <v/>
      </c>
      <c r="AW3" s="137" t="str">
        <f>IF(ISBLANK(ENGLISH!M58), "", ENGLISH!M58)</f>
        <v/>
      </c>
      <c r="AX3" s="137" t="str">
        <f>IF(ISBLANK(ENGLISH!J60), "", ENGLISH!J60)</f>
        <v/>
      </c>
      <c r="AY3" s="137" t="str">
        <f>IF(ISBLANK(ENGLISH!M60), "", ENGLISH!M60)</f>
        <v/>
      </c>
      <c r="AZ3" s="137" t="str">
        <f>IF(ISBLANK(ENGLISH!J61), "", ENGLISH!J61)</f>
        <v/>
      </c>
      <c r="BA3" s="139" t="str">
        <f>IF(ISBLANK(ENGLISH!M61), "", ENGLISH!M61)</f>
        <v/>
      </c>
      <c r="BB3" s="137" t="str">
        <f>IF(ISBLANK(ENGLISH!J63), "", ENGLISH!J63)</f>
        <v/>
      </c>
      <c r="BC3" s="139" t="str">
        <f>IF(ISBLANK(ENGLISH!M63), "", ENGLISH!M63)</f>
        <v/>
      </c>
      <c r="BD3" s="137" t="str">
        <f>IF(ISBLANK(ENGLISH!J65), "", ENGLISH!J65)</f>
        <v/>
      </c>
      <c r="BE3" s="137" t="str">
        <f>IF(ISBLANK(ENGLISH!M65), "", ENGLISH!M65)</f>
        <v/>
      </c>
      <c r="BF3" s="137" t="str">
        <f>IF(ISBLANK(ENGLISH!J68), "", ENGLISH!J68)</f>
        <v/>
      </c>
      <c r="BG3" s="137" t="str">
        <f>IF(ISBLANK(ENGLISH!M68), "", ENGLISH!M68)</f>
        <v/>
      </c>
      <c r="BH3" s="137" t="str">
        <f>IF(ISBLANK(ENGLISH!J69), "", ENGLISH!J69)</f>
        <v/>
      </c>
      <c r="BI3" s="137" t="str">
        <f>IF(ISBLANK(ENGLISH!M69), "", ENGLISH!M69)</f>
        <v/>
      </c>
      <c r="BJ3" s="137" t="str">
        <f>IF(ISBLANK(ENGLISH!J71), "", ENGLISH!J71)</f>
        <v/>
      </c>
      <c r="BK3" s="139" t="str">
        <f>IF(ISBLANK(ENGLISH!M71), "", ENGLISH!M71)</f>
        <v/>
      </c>
      <c r="BL3" s="137" t="str">
        <f>IF(ISBLANK(ENGLISH!J78),"", ENGLISH!J78)</f>
        <v/>
      </c>
      <c r="BM3" s="137" t="str">
        <f>IF(ISBLANK(ENGLISH!J79),"", ENGLISH!J79)</f>
        <v/>
      </c>
      <c r="BN3" s="137" t="str">
        <f>IF(ISBLANK(ENGLISH!J80),"", ENGLISH!J80)</f>
        <v/>
      </c>
      <c r="BO3" s="137" t="str">
        <f>IF(ISBLANK(ENGLISH!J81),"", ENGLISH!J81)</f>
        <v/>
      </c>
      <c r="BP3" s="137" t="str">
        <f>IF(ISBLANK(ENGLISH!J82),"", ENGLISH!J82)</f>
        <v/>
      </c>
      <c r="BQ3" s="137" t="str">
        <f>IF(ISBLANK(ENGLISH!J83),"", ENGLISH!J83)</f>
        <v/>
      </c>
      <c r="BR3" s="137" t="str">
        <f>IF(ISBLANK(ENGLISH!J84),"", ENGLISH!J84)</f>
        <v/>
      </c>
      <c r="BS3" s="137" t="str">
        <f>IF(ISBLANK(ENGLISH!J85),"", ENGLISH!J85)</f>
        <v/>
      </c>
      <c r="BT3" s="137" t="str">
        <f>IF(ISBLANK(ENGLISH!J86),"", ENGLISH!J86)</f>
        <v/>
      </c>
      <c r="BU3" s="137" t="str">
        <f>IF(ISBLANK(ENGLISH!J87),"", ENGLISH!J87)</f>
        <v/>
      </c>
      <c r="BV3" s="137" t="str">
        <f>IF(ISBLANK(ENGLISH!J88),"", ENGLISH!J88)</f>
        <v/>
      </c>
      <c r="BW3" s="137" t="str">
        <f>IF(ISBLANK(ENGLISH!J89),"", ENGLISH!J89)</f>
        <v/>
      </c>
      <c r="BX3" s="137" t="str">
        <f>IF(ISBLANK(ENGLISH!J90),"", ENGLISH!J90)</f>
        <v/>
      </c>
      <c r="BY3" s="137"/>
      <c r="BZ3" s="137"/>
      <c r="CA3" s="137"/>
      <c r="CB3" s="139"/>
      <c r="CC3" s="137" t="str">
        <f>IF(ISBLANK(ENGLISH!M96), "", ENGLISH!M96)</f>
        <v/>
      </c>
      <c r="CD3" s="137" t="str">
        <f>IF(ISBLANK(ENGLISH!M98), "", ENGLISH!M98)</f>
        <v/>
      </c>
      <c r="CE3" s="137" t="str">
        <f>IF(ISBLANK(ENGLISH!M100), "", ENGLISH!M100)</f>
        <v/>
      </c>
      <c r="CF3" s="137" t="str">
        <f>IF(ISBLANK(ENGLISH!M102), "", ENGLISH!M102)</f>
        <v/>
      </c>
      <c r="CG3" s="137" t="str">
        <f>IF(ISBLANK(ENGLISH!M104), "", ENGLISH!M104)</f>
        <v/>
      </c>
      <c r="CH3" s="139" t="str">
        <f>IF(ISBLANK(ENGLISH!M106), "", ENGLISH!M106)</f>
        <v/>
      </c>
      <c r="CI3" s="137" t="str">
        <f>IF(ISBLANK(ENGLISH!K114), "", ENGLISH!K114)</f>
        <v/>
      </c>
      <c r="CJ3" s="139" t="str">
        <f>IF(ISBLANK(ENGLISH!K116), "", ENGLISH!K116)</f>
        <v/>
      </c>
      <c r="CK3" s="137" t="str">
        <f>IF(ISBLANK(ENGLISH!J125),"",IF(AND(ISNUMBER(ENGLISH!J125),ENGLISH!J125&gt;0),ENGLISH!J125,""))</f>
        <v/>
      </c>
      <c r="CL3" s="137" t="str">
        <f>IF(ISBLANK(ENGLISH!J127), "", ENGLISH!J127)</f>
        <v/>
      </c>
      <c r="CM3" s="137" t="str">
        <f>IF(ISBLANK(ENGLISH!J128), "", ENGLISH!J128)</f>
        <v/>
      </c>
      <c r="CN3" s="137" t="str">
        <f>IF(ISBLANK(ENGLISH!J129), "", ENGLISH!J129)</f>
        <v/>
      </c>
      <c r="CO3" s="137" t="str">
        <f>IF(ISBLANK(ENGLISH!J130), "", ENGLISH!J130)</f>
        <v/>
      </c>
      <c r="CP3" s="137" t="str">
        <f>IF(ISBLANK(ENGLISH!J131), "", ENGLISH!J131)</f>
        <v/>
      </c>
      <c r="CQ3" s="137" t="str">
        <f>IF(ISBLANK(ENGLISH!J132), "", ENGLISH!J132)</f>
        <v/>
      </c>
      <c r="CR3" s="137" t="str">
        <f>IF(ISBLANK(ENGLISH!J133), "", ENGLISH!J133)</f>
        <v/>
      </c>
      <c r="CS3" s="137" t="str">
        <f>IF(ISBLANK(ENGLISH!J134), "", ENGLISH!J134)</f>
        <v/>
      </c>
      <c r="CT3" s="137" t="str">
        <f>IF(ISBLANK(ENGLISH!J135), "", ENGLISH!J135)</f>
        <v/>
      </c>
      <c r="CU3" s="137" t="str">
        <f>IF(ISBLANK(ENGLISH!J136), "", ENGLISH!J136)</f>
        <v/>
      </c>
      <c r="CV3" s="137" t="str">
        <f>IF(ISBLANK(ENGLISH!J137), "", ENGLISH!J137)</f>
        <v/>
      </c>
      <c r="CW3" s="139" t="str">
        <f>IF(ISBLANK(ENGLISH!J138), "", ENGLISH!J138)</f>
        <v/>
      </c>
      <c r="CX3" s="137" t="str">
        <f>IF(ISBLANK(ENGLISH!M125),"",IF(AND(ISNUMBER(ENGLISH!M125),ENGLISH!M125&gt;0),ENGLISH!M125,""))</f>
        <v/>
      </c>
      <c r="CY3" s="137" t="str">
        <f>IF(ISBLANK(ENGLISH!M127), "", ENGLISH!M127)</f>
        <v/>
      </c>
      <c r="CZ3" s="137" t="str">
        <f>IF(ISBLANK(ENGLISH!M128), "", ENGLISH!M128)</f>
        <v/>
      </c>
      <c r="DA3" s="137" t="str">
        <f>IF(ISBLANK(ENGLISH!M129), "", ENGLISH!M129)</f>
        <v/>
      </c>
      <c r="DB3" s="137" t="str">
        <f>IF(ISBLANK(ENGLISH!M130), "", ENGLISH!M130)</f>
        <v/>
      </c>
      <c r="DC3" s="137" t="str">
        <f>IF(ISBLANK(ENGLISH!M131), "", ENGLISH!M131)</f>
        <v/>
      </c>
      <c r="DD3" s="137" t="str">
        <f>IF(ISBLANK(ENGLISH!M132), "", ENGLISH!M132)</f>
        <v/>
      </c>
      <c r="DE3" s="137" t="str">
        <f>IF(ISBLANK(ENGLISH!M133), "", ENGLISH!M133)</f>
        <v/>
      </c>
      <c r="DF3" s="137" t="str">
        <f>IF(ISBLANK(ENGLISH!M134), "", ENGLISH!M134)</f>
        <v/>
      </c>
      <c r="DG3" s="137" t="str">
        <f>IF(ISBLANK(ENGLISH!M135), "", ENGLISH!M135)</f>
        <v/>
      </c>
      <c r="DH3" s="137" t="str">
        <f>IF(ISBLANK(ENGLISH!M136), "", ENGLISH!M136)</f>
        <v/>
      </c>
      <c r="DI3" s="137" t="str">
        <f>IF(ISBLANK(ENGLISH!M137), "", ENGLISH!M137)</f>
        <v/>
      </c>
      <c r="DJ3" s="139" t="str">
        <f>IF(ISBLANK(ENGLISH!M138), "", ENGLISH!M138)</f>
        <v/>
      </c>
      <c r="DK3" s="137" t="str">
        <f>IF(ISBLANK(ENGLISH!P125),"",IF(AND(ISNUMBER(ENGLISH!P125),ENGLISH!P125&gt;0),ENGLISH!P125,""))</f>
        <v/>
      </c>
      <c r="DL3" s="137" t="str">
        <f>IF(ISBLANK(ENGLISH!P127), "", ENGLISH!P127)</f>
        <v/>
      </c>
      <c r="DM3" s="137" t="str">
        <f>IF(ISBLANK(ENGLISH!P128), "", ENGLISH!P128)</f>
        <v/>
      </c>
      <c r="DN3" s="137" t="str">
        <f>IF(ISBLANK(ENGLISH!P129), "", ENGLISH!P129)</f>
        <v/>
      </c>
      <c r="DO3" s="137" t="str">
        <f>IF(ISBLANK(ENGLISH!P130), "", ENGLISH!P130)</f>
        <v/>
      </c>
      <c r="DP3" s="137" t="str">
        <f>IF(ISBLANK(ENGLISH!P131), "", ENGLISH!P131)</f>
        <v/>
      </c>
      <c r="DQ3" s="137" t="str">
        <f>IF(ISBLANK(ENGLISH!P132), "", ENGLISH!P132)</f>
        <v/>
      </c>
      <c r="DR3" s="137" t="str">
        <f>IF(ISBLANK(ENGLISH!P133), "", ENGLISH!P133)</f>
        <v/>
      </c>
      <c r="DS3" s="137" t="str">
        <f>IF(ISBLANK(ENGLISH!P134), "", ENGLISH!P134)</f>
        <v/>
      </c>
      <c r="DT3" s="137" t="str">
        <f>IF(ISBLANK(ENGLISH!P135), "", ENGLISH!P135)</f>
        <v/>
      </c>
      <c r="DU3" s="137" t="str">
        <f>IF(ISBLANK(ENGLISH!P136), "", ENGLISH!P136)</f>
        <v/>
      </c>
      <c r="DV3" s="137" t="str">
        <f>IF(ISBLANK(ENGLISH!P137), "", ENGLISH!P137)</f>
        <v/>
      </c>
      <c r="DW3" s="139" t="str">
        <f>IF(ISBLANK(ENGLISH!P138), "", ENGLISH!P138)</f>
        <v/>
      </c>
      <c r="DX3" s="137" t="b">
        <v>0</v>
      </c>
      <c r="DY3" s="137" t="b">
        <v>0</v>
      </c>
      <c r="DZ3" s="137" t="b">
        <v>0</v>
      </c>
      <c r="EA3" s="137" t="b">
        <v>0</v>
      </c>
      <c r="EB3" s="137" t="b">
        <v>0</v>
      </c>
      <c r="EC3" s="137" t="b">
        <v>0</v>
      </c>
      <c r="ED3" s="137" t="b">
        <v>0</v>
      </c>
      <c r="EE3" s="137" t="b">
        <v>0</v>
      </c>
      <c r="EF3" s="137" t="b">
        <v>0</v>
      </c>
      <c r="EG3" s="137" t="b">
        <v>0</v>
      </c>
      <c r="EH3" s="137" t="b">
        <v>0</v>
      </c>
      <c r="EI3" s="139" t="b">
        <v>0</v>
      </c>
      <c r="EJ3" s="137" t="b">
        <v>0</v>
      </c>
      <c r="EK3" s="137" t="b">
        <v>0</v>
      </c>
      <c r="EL3" s="137" t="b">
        <v>0</v>
      </c>
      <c r="EM3" s="137" t="b">
        <v>0</v>
      </c>
      <c r="EN3" s="137" t="b">
        <v>0</v>
      </c>
      <c r="EO3" s="137" t="b">
        <v>0</v>
      </c>
      <c r="EP3" s="137" t="b">
        <v>0</v>
      </c>
      <c r="EQ3" s="137" t="b">
        <v>0</v>
      </c>
      <c r="ER3" s="137" t="b">
        <v>0</v>
      </c>
      <c r="ES3" s="137" t="b">
        <v>0</v>
      </c>
      <c r="ET3" s="137" t="b">
        <v>0</v>
      </c>
      <c r="EU3" s="139" t="b">
        <v>0</v>
      </c>
      <c r="EV3" s="141" t="str">
        <f>IF(ISBLANK(ENGLISH!K144), "", IF(AND(ISNUMBER(ENGLISH!K144), ENGLISH!K144&gt;0), ENGLISH!K144, ""))</f>
        <v/>
      </c>
      <c r="EW3" s="141" t="str">
        <f>IF(ISBLANK(ENGLISH!K146), "", IF(AND(ISNUMBER(ENGLISH!K146), ENGLISH!K146&gt;0), ENGLISH!K146, ""))</f>
        <v/>
      </c>
      <c r="EX3" s="137" t="str">
        <f>IF(ISBLANK(ENGLISH!K148), "", IF(AND(ISNUMBER(ENGLISH!K148), ENGLISH!K148&gt;0), ENGLISH!K148, ""))</f>
        <v/>
      </c>
      <c r="EY3" s="137" t="str">
        <f>IF(ISBLANK(ENGLISH!K149), "", ENGLISH!K149)</f>
        <v/>
      </c>
      <c r="EZ3" s="137" t="str">
        <f>IF(ISBLANK(ENGLISH!K150), "", ENGLISH!K150)</f>
        <v/>
      </c>
      <c r="FA3" s="137" t="str">
        <f>IF(ISBLANK(ENGLISH!K151), "", ENGLISH!K151)</f>
        <v/>
      </c>
      <c r="FB3" s="137" t="str">
        <f>IF(ISBLANK(ENGLISH!K152), "", ENGLISH!K152)</f>
        <v/>
      </c>
      <c r="FC3" s="137" t="str">
        <f>IF(ISBLANK(ENGLISH!K153), "", ENGLISH!K153)</f>
        <v/>
      </c>
      <c r="FD3" s="137" t="str">
        <f>IF(ISBLANK(ENGLISH!K163), "", ENGLISH!K163)</f>
        <v/>
      </c>
      <c r="FE3" s="139" t="str">
        <f>IF(ISBLANK(ENGLISH!K154), "", ENGLISH!K154)</f>
        <v/>
      </c>
      <c r="FF3" s="137" t="str">
        <f>IF(ISBLANK(ENGLISH!K156), "", IF(AND(ISNUMBER(ENGLISH!K156), ENGLISH!K156&gt;0), ENGLISH!K156, ""))</f>
        <v/>
      </c>
      <c r="FG3" s="137" t="str">
        <f>IF(ISBLANK(ENGLISH!K157), "", ENGLISH!K157)</f>
        <v/>
      </c>
      <c r="FH3" s="137" t="str">
        <f>IF(ISBLANK(ENGLISH!K158), "", ENGLISH!K158)</f>
        <v/>
      </c>
      <c r="FI3" s="137" t="str">
        <f>IF(ISBLANK(ENGLISH!K159), "", ENGLISH!K159)</f>
        <v/>
      </c>
      <c r="FJ3" s="139" t="str">
        <f>IF(ISBLANK(ENGLISH!K160), "", ENGLISH!K160)</f>
        <v/>
      </c>
      <c r="FK3" s="137" t="str">
        <f>IF(ISBLANK(ENGLISH!K162), "", ENGLISH!K162)</f>
        <v/>
      </c>
      <c r="FL3" s="139" t="str">
        <f>IF(ISBLANK(ENGLISH!K164), "", ENGLISH!K164)</f>
        <v/>
      </c>
      <c r="FM3" s="137" t="str">
        <f>IF(ISBLANK(ENGLISH!K166), "", IF(AND(ISNUMBER(ENGLISH!K166), ENGLISH!K166&gt;0), ENGLISH!K166, ""))</f>
        <v/>
      </c>
      <c r="FN3" s="137" t="str">
        <f>IF(ISBLANK(ENGLISH!K168), "", ENGLISH!K168)</f>
        <v/>
      </c>
      <c r="FO3" s="137" t="str">
        <f>IF(ISBLANK(ENGLISH!K169), "", ENGLISH!K169)</f>
        <v/>
      </c>
      <c r="FP3" s="142" t="str">
        <f>IF(ISBLANK(ENGLISH!K170), "", ENGLISH!K170)</f>
        <v/>
      </c>
      <c r="FQ3" s="141" t="str">
        <f>IF(ISBLANK(ENGLISH!K172), "", IF(AND(ISNUMBER(ENGLISH!K172), ENGLISH!K172&gt;0), ENGLISH!K172, ""))</f>
        <v/>
      </c>
      <c r="FR3" s="137" t="str">
        <f>IF(ISBLANK(ENGLISH!K174), "", IF(AND(ISNUMBER(ENGLISH!K174), ENGLISH!K174&gt;0), ENGLISH!K174, ""))</f>
        <v/>
      </c>
      <c r="FS3" s="137" t="str">
        <f>IF(ISBLANK(ENGLISH!K175), "", ENGLISH!K175)</f>
        <v/>
      </c>
      <c r="FT3" s="137" t="str">
        <f>IF(ISBLANK(ENGLISH!K176), "", ENGLISH!K176)</f>
        <v/>
      </c>
      <c r="FU3" s="137" t="str">
        <f>IF(ISBLANK(ENGLISH!K177), "", ENGLISH!K177)</f>
        <v/>
      </c>
      <c r="FV3" s="137" t="str">
        <f>IF(ISBLANK(ENGLISH!K178), "", ENGLISH!K178)</f>
        <v/>
      </c>
      <c r="FW3" s="137" t="str">
        <f>IF(ISBLANK(ENGLISH!K179), "", ENGLISH!K179)</f>
        <v/>
      </c>
      <c r="FX3" s="137" t="str">
        <f>IF(ISBLANK(ENGLISH!K180), "", ENGLISH!K180)</f>
        <v/>
      </c>
      <c r="FY3" s="137" t="str">
        <f>IF(ISBLANK(ENGLISH!K181), "", ENGLISH!K181)</f>
        <v/>
      </c>
      <c r="FZ3" s="137" t="str">
        <f>IF(ISBLANK(ENGLISH!K182), "", ENGLISH!K182)</f>
        <v/>
      </c>
      <c r="GA3" s="139" t="str">
        <f>IF(ISBLANK(ENGLISH!K183), "", ENGLISH!K183)</f>
        <v/>
      </c>
      <c r="GB3" s="137" t="str">
        <f>IF(ISBLANK(ENGLISH!K185), "", IF(AND(ISNUMBER(ENGLISH!K185), ENGLISH!K185&gt;0), ENGLISH!K185, ""))</f>
        <v/>
      </c>
      <c r="GC3" s="137" t="str">
        <f>IF(ISBLANK(ENGLISH!K186), "", ENGLISH!K186)</f>
        <v/>
      </c>
      <c r="GD3" s="137" t="str">
        <f>IF(ISBLANK(ENGLISH!K187), "", ENGLISH!K187)</f>
        <v/>
      </c>
      <c r="GE3" s="137" t="str">
        <f>IF(ISBLANK(ENGLISH!K188), "", ENGLISH!K188)</f>
        <v/>
      </c>
      <c r="GF3" s="139" t="str">
        <f>IF(ISBLANK(ENGLISH!K189), "", ENGLISH!K189)</f>
        <v/>
      </c>
      <c r="GG3" s="141" t="str">
        <f>IF(ISBLANK(ENGLISH!K191), "", ENGLISH!K191)</f>
        <v/>
      </c>
      <c r="GH3" s="137" t="str">
        <f>IF(ISBLANK(ENGLISH!K193), "", IF(AND(ISNUMBER(ENGLISH!K193), ENGLISH!K193&gt;0), ENGLISH!K193, ""))</f>
        <v/>
      </c>
      <c r="GI3" s="137" t="str">
        <f>IF(ISBLANK(ENGLISH!K195), "", ENGLISH!K195)</f>
        <v/>
      </c>
      <c r="GJ3" s="137" t="str">
        <f>IF(ISBLANK(ENGLISH!K196), "", ENGLISH!K196)</f>
        <v/>
      </c>
      <c r="GK3" s="137" t="str">
        <f>IF(ISBLANK(ENGLISH!K197), "", ENGLISH!K197)</f>
        <v/>
      </c>
      <c r="GL3" s="139" t="str">
        <f>IF(ISBLANK(ENGLISH!K198), "", ENGLISH!K198)</f>
        <v/>
      </c>
      <c r="GM3" s="137" t="str">
        <f>IF(ISBLANK(ENGLISH!K206), "", IF(AND(ISNUMBER(ENGLISH!K206), ENGLISH!K206&gt;0), ENGLISH!K206, ""))</f>
        <v/>
      </c>
      <c r="GN3" s="137" t="str">
        <f>IF(ISBLANK(ENGLISH!K208), "", ENGLISH!K208)</f>
        <v/>
      </c>
      <c r="GO3" s="137" t="str">
        <f>IF(ISBLANK(ENGLISH!K209), "", ENGLISH!K209)</f>
        <v/>
      </c>
      <c r="GP3" s="137" t="str">
        <f>IF(ISBLANK(ENGLISH!K210), "", ENGLISH!K210)</f>
        <v/>
      </c>
      <c r="GQ3" s="137" t="str">
        <f>IF(ISBLANK(ENGLISH!K211), "", ENGLISH!K211)</f>
        <v/>
      </c>
      <c r="GR3" s="137" t="str">
        <f>IF(ISBLANK(ENGLISH!K212), "", ENGLISH!K212)</f>
        <v/>
      </c>
      <c r="GS3" s="137" t="str">
        <f>IF(ISBLANK(ENGLISH!K213), "", ENGLISH!K213)</f>
        <v/>
      </c>
      <c r="GT3" s="137" t="str">
        <f>IF(ISBLANK(ENGLISH!K214), "", ENGLISH!K214)</f>
        <v/>
      </c>
      <c r="GU3" s="137" t="str">
        <f>IF(ISBLANK(ENGLISH!K215), "", ENGLISH!K215)</f>
        <v/>
      </c>
      <c r="GV3" s="139" t="str">
        <f>IF(ISBLANK(ENGLISH!K216), "", ENGLISH!K216)</f>
        <v/>
      </c>
      <c r="GW3" s="137" t="str">
        <f>IF(ISBLANK(ENGLISH!K218), "", IF(AND(ISNUMBER(ENGLISH!K218), ENGLISH!K218&gt;0), ENGLISH!K218, ""))</f>
        <v/>
      </c>
      <c r="GX3" s="137" t="str">
        <f>IF(ISBLANK(ENGLISH!K220), "", ENGLISH!K220)</f>
        <v/>
      </c>
      <c r="GY3" s="137" t="str">
        <f>IF(ISBLANK(ENGLISH!K221), "", ENGLISH!K221)</f>
        <v/>
      </c>
      <c r="GZ3" s="139" t="str">
        <f>IF(ISBLANK(ENGLISH!K222), "", ENGLISH!K222)</f>
        <v/>
      </c>
      <c r="HA3" s="139" t="str">
        <f>IF(ISBLANK(ENGLISH!K225), "", ENGLISH!K225)</f>
        <v/>
      </c>
      <c r="HB3" s="137" t="str">
        <f>IF(ISBLANK(ENGLISH!K233), "", IF(AND(ISNUMBER(ENGLISH!K233), ENGLISH!K233&gt;0), ENGLISH!K233, ""))</f>
        <v/>
      </c>
      <c r="HC3" s="137" t="str">
        <f>IF(ISBLANK(ENGLISH!K235), "", IF(AND(ISNUMBER(ENGLISH!K235), ENGLISH!K235&gt;0), ENGLISH!K235, ""))</f>
        <v/>
      </c>
      <c r="HD3" s="137" t="str">
        <f>IF(ISBLANK(ENGLISH!K236), "", IF(AND(ISNUMBER(ENGLISH!K236), ENGLISH!K236&gt;0), ENGLISH!K236, ""))</f>
        <v/>
      </c>
      <c r="HE3" s="137" t="str">
        <f>IF(ISBLANK(ENGLISH!K237), "", IF(AND(ISNUMBER(ENGLISH!K237), ENGLISH!K237&gt;0), ENGLISH!K237, ""))</f>
        <v/>
      </c>
      <c r="HF3" s="137" t="str">
        <f>IF(ISBLANK(ENGLISH!K238), "", IF(AND(ISNUMBER(ENGLISH!K238), ENGLISH!K238&gt;0), ENGLISH!K238, ""))</f>
        <v/>
      </c>
      <c r="HG3" s="137" t="str">
        <f>IF(ISBLANK(ENGLISH!K240), "", IF(AND(ISNUMBER(ENGLISH!K240), ENGLISH!K240&gt;0), ENGLISH!K240, ""))</f>
        <v/>
      </c>
      <c r="HH3" s="137" t="str">
        <f>IF(ISBLANK(ENGLISH!K242), "", IF(AND(ISNUMBER(ENGLISH!K242), ENGLISH!K242&lt;&gt;0), ENGLISH!K242, ""))</f>
        <v/>
      </c>
      <c r="HI3" s="137" t="str">
        <f>IF(ISBLANK(ENGLISH!K244), "", IF(AND(ISNUMBER(ENGLISH!K244), ENGLISH!K244&gt;0), ENGLISH!K244, ""))</f>
        <v/>
      </c>
      <c r="HJ3" s="137" t="str">
        <f>IF(ISBLANK(ENGLISH!K246), "", IF(AND(ISNUMBER(ENGLISH!K246), ENGLISH!K246&gt;0), ENGLISH!K246, ""))</f>
        <v/>
      </c>
      <c r="HK3" s="139" t="str">
        <f>IF(ISBLANK(ENGLISH!K248), "", IF(AND(ISNUMBER(ENGLISH!K248), ENGLISH!K248&lt;&gt;0), ENGLISH!K248, ""))</f>
        <v/>
      </c>
      <c r="HL3" s="143" t="str">
        <f>IF(ISBLANK(ENGLISH!K255), "", IF(AND(ISNUMBER(ENGLISH!K255), ENGLISH!K255&gt;0), ENGLISH!K255, ""))</f>
        <v/>
      </c>
      <c r="HM3" s="143" t="str">
        <f>IF(ISBLANK(ENGLISH!K256), "", IF(AND(ISNUMBER(ENGLISH!K256), ENGLISH!K256&gt;0), ENGLISH!K256, ""))</f>
        <v/>
      </c>
      <c r="HN3" s="143" t="str">
        <f>IF(ISBLANK(ENGLISH!K257), "", ENGLISH!K257)</f>
        <v/>
      </c>
      <c r="HO3" s="143" t="str">
        <f>IF(ISBLANK(ENGLISH!K258), "", ENGLISH!K258)</f>
        <v/>
      </c>
      <c r="HP3" s="143" t="str">
        <f>IF(ISBLANK(ENGLISH!K259), "", IF(AND(ISNUMBER(ENGLISH!K259), ENGLISH!K259&gt;0), ENGLISH!K259, ""))</f>
        <v/>
      </c>
      <c r="HQ3" s="143" t="str">
        <f>IF(ISNUMBER(HR3),IF(ISBLANK(ENGLISH!K261), "", ENGLISH!K261),IF(ENGLISH!K260&gt;0,ENGLISH!K260,""))</f>
        <v/>
      </c>
      <c r="HR3" s="143" t="str">
        <f>IF(ISBLANK(ENGLISH!K262), "", ENGLISH!K262)</f>
        <v/>
      </c>
      <c r="HS3" s="143" t="str">
        <f>IF(ISBLANK(ENGLISH!K263), "", ENGLISH!K263)</f>
        <v/>
      </c>
      <c r="HT3" s="143" t="str">
        <f>IF(ISBLANK(ENGLISH!K265), "", IF(AND(ISNUMBER(ENGLISH!K265), ENGLISH!K265&gt;0), ENGLISH!K265, ""))</f>
        <v/>
      </c>
      <c r="HU3" s="143" t="str">
        <f>IF(ISBLANK(ENGLISH!K266), "", IF(AND(ISNUMBER(ENGLISH!K266), ENGLISH!K266&gt;0), ENGLISH!K266, ""))</f>
        <v/>
      </c>
      <c r="HV3" s="143" t="str">
        <f>IF(ISBLANK(ENGLISH!K267), "", ENGLISH!K267)</f>
        <v/>
      </c>
      <c r="HW3" s="143" t="str">
        <f>IF(ISBLANK(ENGLISH!K268), "", ENGLISH!K268)</f>
        <v/>
      </c>
      <c r="HX3" s="143" t="str">
        <f>IF(ISBLANK(ENGLISH!K269), "", IF(AND(ISNUMBER(ENGLISH!K269), ENGLISH!K269&gt;0), ENGLISH!K269, ""))</f>
        <v/>
      </c>
      <c r="HY3" s="143" t="str">
        <f>IF(ISBLANK(ENGLISH!K270), "", ENGLISH!K270)</f>
        <v/>
      </c>
      <c r="HZ3" s="143" t="str">
        <f>IF(ISBLANK(ENGLISH!K271), "", ENGLISH!K271)</f>
        <v/>
      </c>
      <c r="IA3" s="144" t="str">
        <f>IF(ISBLANK(ENGLISH!K273), "", IF(AND(ISNUMBER(ENGLISH!K273), ENGLISH!K273&lt;&gt;0), ENGLISH!K273, ""))</f>
        <v/>
      </c>
      <c r="IB3" s="137" t="str">
        <f>IF(ISBLANK(ENGLISH!K279), "", IF(AND(ISNUMBER(ENGLISH!K279), ENGLISH!K279&gt;0), ENGLISH!K279, ""))</f>
        <v/>
      </c>
      <c r="IC3" s="137" t="str">
        <f>IF(ISBLANK(ENGLISH!K282), "", ENGLISH!K282)</f>
        <v/>
      </c>
      <c r="ID3" s="137" t="str">
        <f>IF(ISBLANK(ENGLISH!M282), "", ENGLISH!M282)</f>
        <v/>
      </c>
      <c r="IE3" s="137" t="str">
        <f>IF(ISBLANK(ENGLISH!O282), "", ENGLISH!O282)</f>
        <v/>
      </c>
      <c r="IF3" s="139" t="str">
        <f>IF(ISBLANK(ENGLISH!Q282), "", ENGLISH!Q282)</f>
        <v/>
      </c>
      <c r="IG3" s="137" t="str">
        <f>IF(ISBLANK(ENGLISH!K288), "", ENGLISH!K288)</f>
        <v/>
      </c>
      <c r="IH3" s="139" t="str">
        <f>IF(ISBLANK(ENGLISH!K289), "", ENGLISH!K289)</f>
        <v/>
      </c>
      <c r="II3" s="140" t="str">
        <f>IF(ISBLANK(ENGLISH!K297), "", ENGLISH!K297)</f>
        <v/>
      </c>
      <c r="IJ3" s="137" t="str">
        <f>IF(ISBLANK(ENGLISH!M297), "", ENGLISH!M297)</f>
        <v/>
      </c>
      <c r="IK3" s="139" t="str">
        <f>IF(ISBLANK(ENGLISH!O297), "", ENGLISH!O297)</f>
        <v/>
      </c>
      <c r="IL3" s="137" t="str">
        <f>IF(ISBLANK(ENGLISH!I302), "", ENGLISH!I302)</f>
        <v/>
      </c>
      <c r="IM3" s="137" t="str">
        <f>IF(ISBLANK(ENGLISH!I304), "", IF(AND(ISNUMBER(ENGLISH!I304), ENGLISH!I304&gt;0), ENGLISH!I304, ""))</f>
        <v/>
      </c>
      <c r="IN3" s="137" t="str">
        <f>IF(ISBLANK(ENGLISH!I305), "", ENGLISH!I305)</f>
        <v/>
      </c>
      <c r="IO3" s="137" t="str">
        <f>IF(ISBLANK(ENGLISH!I306), "", ENGLISH!I306)</f>
        <v/>
      </c>
      <c r="IP3" s="137" t="str">
        <f>IF(ISBLANK(ENGLISH!I307), "", ENGLISH!I307)</f>
        <v/>
      </c>
      <c r="IQ3" s="137" t="str">
        <f>IF(ISBLANK(ENGLISH!I308), "", IF(AND(ISNUMBER(ENGLISH!I308), ENGLISH!I308&gt;0), ENGLISH!I308, ""))</f>
        <v/>
      </c>
      <c r="IR3" s="137" t="str">
        <f>IF(ISBLANK(ENGLISH!I309), "", ENGLISH!I309)</f>
        <v/>
      </c>
      <c r="IS3" s="137" t="str">
        <f>IF(ISBLANK(ENGLISH!I310), "", ENGLISH!I310)</f>
        <v/>
      </c>
      <c r="IT3" s="137" t="str">
        <f>IF(ISBLANK(ENGLISH!I311), "", ENGLISH!I311)</f>
        <v/>
      </c>
      <c r="IU3" s="137" t="str">
        <f>IF(ISBLANK(ENGLISH!I312), "", ENGLISH!I312)</f>
        <v/>
      </c>
      <c r="IV3" s="137" t="str">
        <f>IF(ISBLANK(ENGLISH!I313), "", ENGLISH!I313)</f>
        <v/>
      </c>
      <c r="IW3" s="137" t="str">
        <f>IF(ISBLANK(ENGLISH!I314), "", ENGLISH!I314)</f>
        <v/>
      </c>
      <c r="IX3" s="139" t="str">
        <f>IF(ISBLANK(ENGLISH!I315), "", ENGLISH!I315)</f>
        <v/>
      </c>
      <c r="IY3" s="137" t="str">
        <f>IF(ISBLANK(ENGLISH!J302), "", ENGLISH!J302)</f>
        <v/>
      </c>
      <c r="IZ3" s="137" t="str">
        <f>IF(ISBLANK(ENGLISH!J304), "", IF(AND(ISNUMBER(ENGLISH!J304), ENGLISH!J304&gt;0), ENGLISH!J304, ""))</f>
        <v/>
      </c>
      <c r="JA3" s="137" t="str">
        <f>IF(ISBLANK(ENGLISH!J305), "", ENGLISH!J305)</f>
        <v/>
      </c>
      <c r="JB3" s="137" t="str">
        <f>IF(ISBLANK(ENGLISH!J306), "", ENGLISH!J306)</f>
        <v/>
      </c>
      <c r="JC3" s="137" t="str">
        <f>IF(ISBLANK(ENGLISH!J307), "", ENGLISH!J307)</f>
        <v/>
      </c>
      <c r="JD3" s="137" t="str">
        <f>IF(ISBLANK(ENGLISH!J308), "", IF(AND(ISNUMBER(ENGLISH!J308), ENGLISH!J308&gt;0), ENGLISH!J308, ""))</f>
        <v/>
      </c>
      <c r="JE3" s="137" t="str">
        <f>IF(ISBLANK(ENGLISH!J309), "", ENGLISH!J309)</f>
        <v/>
      </c>
      <c r="JF3" s="137" t="str">
        <f>IF(ISBLANK(ENGLISH!J310), "", ENGLISH!J310)</f>
        <v/>
      </c>
      <c r="JG3" s="137" t="str">
        <f>IF(ISBLANK(ENGLISH!J311), "", ENGLISH!J311)</f>
        <v/>
      </c>
      <c r="JH3" s="137" t="str">
        <f>IF(ISBLANK(ENGLISH!J312), "", ENGLISH!J312)</f>
        <v/>
      </c>
      <c r="JI3" s="137" t="str">
        <f>IF(ISBLANK(ENGLISH!J313), "", ENGLISH!J313)</f>
        <v/>
      </c>
      <c r="JJ3" s="137" t="str">
        <f>IF(ISBLANK(ENGLISH!J314), "", ENGLISH!J314)</f>
        <v/>
      </c>
      <c r="JK3" s="139" t="str">
        <f>IF(ISBLANK(ENGLISH!J315), "", ENGLISH!J315)</f>
        <v/>
      </c>
      <c r="JL3" s="137" t="str">
        <f>IF(ISBLANK(ENGLISH!I302), "", ENGLISH!I302)</f>
        <v/>
      </c>
      <c r="JM3" s="137" t="str">
        <f>IF(ISBLANK(ENGLISH!J302), "", ENGLISH!J302)</f>
        <v/>
      </c>
      <c r="JN3" s="137" t="str">
        <f>IF(ISBLANK(ENGLISH!K302), "", ENGLISH!K302)</f>
        <v/>
      </c>
      <c r="JO3" s="137" t="str">
        <f>IF(ISBLANK(ENGLISH!L302), "", ENGLISH!L302)</f>
        <v/>
      </c>
      <c r="JP3" s="137" t="str">
        <f>IF(ISBLANK(ENGLISH!M302), "", ENGLISH!M302)</f>
        <v/>
      </c>
      <c r="JQ3" s="137" t="str">
        <f>IF(ISBLANK(ENGLISH!N302), "", ENGLISH!N302)</f>
        <v/>
      </c>
      <c r="JR3" s="137" t="str">
        <f>IF(ISBLANK(ENGLISH!O302), "", ENGLISH!O302)</f>
        <v/>
      </c>
      <c r="JS3" s="137" t="str">
        <f>IF(ISBLANK(ENGLISH!P302), "", ENGLISH!P302)</f>
        <v/>
      </c>
      <c r="JT3" s="137" t="str">
        <f>IF(ISBLANK(ENGLISH!Q302), "", ENGLISH!Q302)</f>
        <v/>
      </c>
      <c r="JU3" s="137" t="str">
        <f>IF(ISBLANK(ENGLISH!D328), "", ENGLISH!D328)</f>
        <v/>
      </c>
      <c r="JV3" s="168"/>
      <c r="JW3" s="169"/>
      <c r="JX3" s="141" t="str">
        <f>IF(ISBLANK(ENGLISH!O144), "", IF(AND(ISNUMBER(ENGLISH!O144), ENGLISH!O144&gt;0), ENGLISH!O144, ""))</f>
        <v/>
      </c>
      <c r="JY3" s="141" t="str">
        <f>IF(ISBLANK(ENGLISH!O146), "", IF(AND(ISNUMBER(ENGLISH!O146), ENGLISH!O146&gt;0), ENGLISH!O146, ""))</f>
        <v/>
      </c>
      <c r="JZ3" s="137" t="str">
        <f>IF(ISBLANK(ENGLISH!O148), "", IF(AND(ISNUMBER(ENGLISH!O148), ENGLISH!O148&gt;0), ENGLISH!O148, ""))</f>
        <v/>
      </c>
      <c r="KA3" s="137" t="str">
        <f>IF(ISBLANK(ENGLISH!O149), "", ENGLISH!O149)</f>
        <v/>
      </c>
      <c r="KB3" s="137" t="str">
        <f>IF(ISBLANK(ENGLISH!O150), "", ENGLISH!O150)</f>
        <v/>
      </c>
      <c r="KC3" s="137" t="str">
        <f>IF(ISBLANK(ENGLISH!O151), "", ENGLISH!O151)</f>
        <v/>
      </c>
      <c r="KD3" s="137" t="str">
        <f>IF(ISBLANK(ENGLISH!O152), "", ENGLISH!O152)</f>
        <v/>
      </c>
      <c r="KE3" s="137" t="str">
        <f>IF(ISBLANK(ENGLISH!O153), "", ENGLISH!O153)</f>
        <v/>
      </c>
      <c r="KF3" s="137" t="str">
        <f>IF(ISBLANK(ENGLISH!O163), "", ENGLISH!O163)</f>
        <v/>
      </c>
      <c r="KG3" s="139" t="str">
        <f>IF(ISBLANK(ENGLISH!O154), "", ENGLISH!O154)</f>
        <v/>
      </c>
      <c r="KH3" s="137" t="str">
        <f>IF(ISBLANK(ENGLISH!O156), "", IF(AND(ISNUMBER(ENGLISH!O156), ENGLISH!O156&gt;0), ENGLISH!O156, ""))</f>
        <v/>
      </c>
      <c r="KI3" s="137" t="str">
        <f>IF(ISBLANK(ENGLISH!O157), "", ENGLISH!O157)</f>
        <v/>
      </c>
      <c r="KJ3" s="137" t="str">
        <f>IF(ISBLANK(ENGLISH!O158), "", ENGLISH!O158)</f>
        <v/>
      </c>
      <c r="KK3" s="137" t="str">
        <f>IF(ISBLANK(ENGLISH!O159), "", ENGLISH!O159)</f>
        <v/>
      </c>
      <c r="KL3" s="139" t="str">
        <f>IF(ISBLANK(ENGLISH!O160), "", ENGLISH!O160)</f>
        <v/>
      </c>
      <c r="KM3" s="137" t="str">
        <f>IF(ISBLANK(ENGLISH!O162), "", ENGLISH!O162)</f>
        <v/>
      </c>
      <c r="KN3" s="139" t="str">
        <f>IF(ISBLANK(ENGLISH!O164), "", ENGLISH!O164)</f>
        <v/>
      </c>
      <c r="KO3" s="137" t="str">
        <f>IF(ISBLANK(ENGLISH!O166), "", IF(AND(ISNUMBER(ENGLISH!O166), ENGLISH!O166&gt;0), ENGLISH!O166, ""))</f>
        <v/>
      </c>
      <c r="KP3" s="137" t="str">
        <f>IF(ISBLANK(ENGLISH!O168), "", ENGLISH!O168)</f>
        <v/>
      </c>
      <c r="KQ3" s="137" t="str">
        <f>IF(ISBLANK(ENGLISH!O169), "", ENGLISH!O169)</f>
        <v/>
      </c>
      <c r="KR3" s="145" t="str">
        <f>IF(ISBLANK(ENGLISH!O170), "", ENGLISH!O170)</f>
        <v/>
      </c>
      <c r="KS3" s="141" t="str">
        <f>IF(ISBLANK(ENGLISH!O172), "", IF(AND(ISNUMBER(ENGLISH!O172), ENGLISH!O172&gt;0), ENGLISH!O172, ""))</f>
        <v/>
      </c>
      <c r="KT3" s="137" t="str">
        <f>IF(ISBLANK(ENGLISH!O174), "", IF(AND(ISNUMBER(ENGLISH!O174), ENGLISH!O174&gt;0), ENGLISH!O174, ""))</f>
        <v/>
      </c>
      <c r="KU3" s="137" t="str">
        <f>IF(ISBLANK(ENGLISH!O175), "", ENGLISH!O175)</f>
        <v/>
      </c>
      <c r="KV3" s="137" t="str">
        <f>IF(ISBLANK(ENGLISH!O176), "", ENGLISH!O176)</f>
        <v/>
      </c>
      <c r="KW3" s="137" t="str">
        <f>IF(ISBLANK(ENGLISH!O177), "", ENGLISH!O177)</f>
        <v/>
      </c>
      <c r="KX3" s="137" t="str">
        <f>IF(ISBLANK(ENGLISH!O178), "", ENGLISH!O178)</f>
        <v/>
      </c>
      <c r="KY3" s="137" t="str">
        <f>IF(ISBLANK(ENGLISH!O179), "", ENGLISH!O179)</f>
        <v/>
      </c>
      <c r="KZ3" s="137" t="str">
        <f>IF(ISBLANK(ENGLISH!O180), "", ENGLISH!O180)</f>
        <v/>
      </c>
      <c r="LA3" s="137" t="str">
        <f>IF(ISBLANK(ENGLISH!O181), "", ENGLISH!O181)</f>
        <v/>
      </c>
      <c r="LB3" s="137" t="str">
        <f>IF(ISBLANK(ENGLISH!O182), "", ENGLISH!O182)</f>
        <v/>
      </c>
      <c r="LC3" s="139" t="str">
        <f>IF(ISBLANK(ENGLISH!O183), "", ENGLISH!O183)</f>
        <v/>
      </c>
      <c r="LD3" s="137" t="str">
        <f>IF(ISBLANK(ENGLISH!O185), "", IF(AND(ISNUMBER(ENGLISH!O185), ENGLISH!O185&gt;0), ENGLISH!O185, ""))</f>
        <v/>
      </c>
      <c r="LE3" s="137" t="str">
        <f>IF(ISBLANK(ENGLISH!O186), "", ENGLISH!O186)</f>
        <v/>
      </c>
      <c r="LF3" s="137" t="str">
        <f>IF(ISBLANK(ENGLISH!O187), "", ENGLISH!O187)</f>
        <v/>
      </c>
      <c r="LG3" s="137" t="str">
        <f>IF(ISBLANK(ENGLISH!O188), "", ENGLISH!O188)</f>
        <v/>
      </c>
      <c r="LH3" s="137" t="str">
        <f>IF(ISBLANK(ENGLISH!O189), "", ENGLISH!O189)</f>
        <v/>
      </c>
      <c r="LI3" s="141" t="str">
        <f>IF(ISBLANK(ENGLISH!O191), "", ENGLISH!O191)</f>
        <v/>
      </c>
      <c r="LJ3" s="137" t="str">
        <f>IF(ISBLANK(ENGLISH!O193), "", IF(AND(ISNUMBER(ENGLISH!O193), ENGLISH!O193&gt;0), ENGLISH!O193, ""))</f>
        <v/>
      </c>
      <c r="LK3" s="137" t="str">
        <f>IF(ISBLANK(ENGLISH!O195), "", ENGLISH!O195)</f>
        <v/>
      </c>
      <c r="LL3" s="137" t="str">
        <f>IF(ISBLANK(ENGLISH!O196), "", ENGLISH!O196)</f>
        <v/>
      </c>
      <c r="LM3" s="137" t="str">
        <f>IF(ISBLANK(ENGLISH!O197), "", ENGLISH!O197)</f>
        <v/>
      </c>
      <c r="LN3" s="137" t="str">
        <f>IF(ISBLANK(ENGLISH!O198), "", ENGLISH!O198)</f>
        <v/>
      </c>
      <c r="LO3" s="140" t="str">
        <f>IF(ISBLANK(ENGLISH!O206), "", IF(AND(ISNUMBER(ENGLISH!O206), ENGLISH!O206&gt;0), ENGLISH!O206, ""))</f>
        <v/>
      </c>
      <c r="LP3" s="137" t="str">
        <f>IF(ISBLANK(ENGLISH!O208), "", ENGLISH!O208)</f>
        <v/>
      </c>
      <c r="LQ3" s="137" t="str">
        <f>IF(ISBLANK(ENGLISH!O209), "", ENGLISH!O209)</f>
        <v/>
      </c>
      <c r="LR3" s="137" t="str">
        <f>IF(ISBLANK(ENGLISH!O210), "", ENGLISH!O210)</f>
        <v/>
      </c>
      <c r="LS3" s="137" t="str">
        <f>IF(ISBLANK(ENGLISH!O211), "", ENGLISH!O211)</f>
        <v/>
      </c>
      <c r="LT3" s="137" t="str">
        <f>IF(ISBLANK(ENGLISH!O212), "", ENGLISH!O212)</f>
        <v/>
      </c>
      <c r="LU3" s="137" t="str">
        <f>IF(ISBLANK(ENGLISH!O213), "", ENGLISH!O213)</f>
        <v/>
      </c>
      <c r="LV3" s="137" t="str">
        <f>IF(ISBLANK(ENGLISH!O214), "", ENGLISH!O214)</f>
        <v/>
      </c>
      <c r="LW3" s="137" t="str">
        <f>IF(ISBLANK(ENGLISH!O215), "", ENGLISH!O215)</f>
        <v/>
      </c>
      <c r="LX3" s="139" t="str">
        <f>IF(ISBLANK(ENGLISH!O216), "", ENGLISH!O216)</f>
        <v/>
      </c>
      <c r="LY3" s="137" t="str">
        <f>IF(ISBLANK(ENGLISH!O218), "", IF(AND(ISNUMBER(ENGLISH!O218), ENGLISH!O218&gt;0), ENGLISH!O218, ""))</f>
        <v/>
      </c>
      <c r="LZ3" s="137" t="str">
        <f>IF(ISBLANK(ENGLISH!O220), "", ENGLISH!O220)</f>
        <v/>
      </c>
      <c r="MA3" s="137" t="str">
        <f>IF(ISBLANK(ENGLISH!O221), "", ENGLISH!O221)</f>
        <v/>
      </c>
      <c r="MB3" s="139" t="str">
        <f>IF(ISBLANK(ENGLISH!O222), "", ENGLISH!O222)</f>
        <v/>
      </c>
      <c r="MC3" s="141" t="str">
        <f>IF(ISBLANK(ENGLISH!O225), "", ENGLISH!O225)</f>
        <v/>
      </c>
      <c r="MD3" s="137" t="str">
        <f>IF(ISBLANK(ENGLISH!O233), "", IF(AND(ISNUMBER(ENGLISH!O233), ENGLISH!O233&gt;0), ENGLISH!O233, ""))</f>
        <v/>
      </c>
      <c r="ME3" s="137" t="str">
        <f>IF(ISBLANK(ENGLISH!O235), "", IF(AND(ISNUMBER(ENGLISH!O235), ENGLISH!O235&gt;0), ENGLISH!O235, ""))</f>
        <v/>
      </c>
      <c r="MF3" s="137" t="str">
        <f>IF(ISBLANK(ENGLISH!O236), "", IF(AND(ISNUMBER(ENGLISH!O236), ENGLISH!O236&gt;0), ENGLISH!O236, ""))</f>
        <v/>
      </c>
      <c r="MG3" s="137" t="str">
        <f>IF(ISBLANK(ENGLISH!O237), "", IF(AND(ISNUMBER(ENGLISH!O237), ENGLISH!O237&gt;0), ENGLISH!O237, ""))</f>
        <v/>
      </c>
      <c r="MH3" s="137" t="str">
        <f>IF(ISBLANK(ENGLISH!O238), "", IF(AND(ISNUMBER(ENGLISH!O238), ENGLISH!O238&gt;0), ENGLISH!O238, ""))</f>
        <v/>
      </c>
      <c r="MI3" s="137" t="str">
        <f>IF(ISBLANK(ENGLISH!O240), "", IF(AND(ISNUMBER(ENGLISH!O240), ENGLISH!O240&gt;0), ENGLISH!O240, ""))</f>
        <v/>
      </c>
      <c r="MJ3" s="137" t="str">
        <f>IF(ISBLANK(ENGLISH!O242), "", IF(AND(ISNUMBER(ENGLISH!O242), ENGLISH!O242&lt;&gt;0), ENGLISH!O242, ""))</f>
        <v/>
      </c>
      <c r="MK3" s="137" t="str">
        <f>IF(ISBLANK(ENGLISH!O244), "", IF(AND(ISNUMBER(ENGLISH!O244), ENGLISH!O244&gt;0), ENGLISH!O244, ""))</f>
        <v/>
      </c>
      <c r="ML3" s="137" t="str">
        <f>IF(ISBLANK(ENGLISH!O246), "", IF(AND(ISNUMBER(ENGLISH!O246), ENGLISH!O246&gt;0), ENGLISH!O246, ""))</f>
        <v/>
      </c>
      <c r="MM3" s="139" t="str">
        <f>IF(ISBLANK(ENGLISH!O248), "", IF(AND(ISNUMBER(ENGLISH!O248), ENGLISH!O248&lt;&gt;0), ENGLISH!O248, ""))</f>
        <v/>
      </c>
      <c r="MN3" s="143" t="str">
        <f>IF(ISBLANK(ENGLISH!O255), "", IF(AND(ISNUMBER(ENGLISH!O255), ENGLISH!O255&gt;0), ENGLISH!O255, ""))</f>
        <v/>
      </c>
      <c r="MO3" s="143" t="str">
        <f>IF(ISBLANK(ENGLISH!O256), "", IF(AND(ISNUMBER(ENGLISH!O256), ENGLISH!O256&gt;0), ENGLISH!O256, ""))</f>
        <v/>
      </c>
      <c r="MP3" s="143" t="str">
        <f>IF(ISBLANK(ENGLISH!O257), "", ENGLISH!O257)</f>
        <v/>
      </c>
      <c r="MQ3" s="143" t="str">
        <f>IF(ISBLANK(ENGLISH!O258), "", ENGLISH!O258)</f>
        <v/>
      </c>
      <c r="MR3" s="143" t="str">
        <f>IF(ISBLANK(ENGLISH!O259), "", IF(AND(ISNUMBER(ENGLISH!O259), ENGLISH!O259&gt;0), ENGLISH!O259, ""))</f>
        <v/>
      </c>
      <c r="MS3" s="309" t="str">
        <f>IF(ISNUMBER(MT3),IF(ISBLANK(ENGLISH!O261), "", ENGLISH!O261),IF(ENGLISH!O260&gt;0,ENGLISH!O260,""))</f>
        <v/>
      </c>
      <c r="MT3" s="143" t="str">
        <f>IF(ISBLANK(ENGLISH!O262), "", ENGLISH!O262)</f>
        <v/>
      </c>
      <c r="MU3" s="143" t="str">
        <f>IF(ISBLANK(ENGLISH!O263), "", ENGLISH!O263)</f>
        <v/>
      </c>
      <c r="MV3" s="143" t="str">
        <f>IF(ISBLANK(ENGLISH!O265), "", IF(AND(ISNUMBER(ENGLISH!O265), ENGLISH!O265&gt;0), ENGLISH!O265, ""))</f>
        <v/>
      </c>
      <c r="MW3" s="143" t="str">
        <f>IF(ISBLANK(ENGLISH!O266), "", IF(AND(ISNUMBER(ENGLISH!O266), ENGLISH!O266&gt;0), ENGLISH!O266, ""))</f>
        <v/>
      </c>
      <c r="MX3" s="143" t="str">
        <f>IF(ISBLANK(ENGLISH!O267), "", ENGLISH!O267)</f>
        <v/>
      </c>
      <c r="MY3" s="143" t="str">
        <f>IF(ISBLANK(ENGLISH!O268), "", ENGLISH!O268)</f>
        <v/>
      </c>
      <c r="MZ3" s="143" t="str">
        <f>IF(ISBLANK(ENGLISH!O269), "", IF(AND(ISNUMBER(ENGLISH!O269), ENGLISH!O269&gt;0), ENGLISH!O269, ""))</f>
        <v/>
      </c>
      <c r="NA3" s="143" t="str">
        <f>IF(ISBLANK(ENGLISH!O270), "", ENGLISH!O270)</f>
        <v/>
      </c>
      <c r="NB3" s="143" t="str">
        <f>IF(ISBLANK(ENGLISH!O271), "", ENGLISH!O271)</f>
        <v/>
      </c>
      <c r="NC3" s="144" t="str">
        <f>IF(ISBLANK(ENGLISH!O273), "", IF(AND(ISNUMBER(ENGLISH!O273), ENGLISH!O273&lt;&gt;0), ENGLISH!O273, ""))</f>
        <v/>
      </c>
      <c r="ND3" s="137" t="str">
        <f>IF(ISBLANK(ENGLISH!O279), "", IF(AND(ISNUMBER(ENGLISH!O279), ENGLISH!O279&gt;0), ENGLISH!O279, ""))</f>
        <v/>
      </c>
      <c r="NE3" s="137" t="str">
        <f>IF(ISBLANK(ENGLISH!K282), "", ENGLISH!K282)</f>
        <v/>
      </c>
      <c r="NF3" s="137" t="str">
        <f>IF(ISBLANK(ENGLISH!M282), "", ENGLISH!M282)</f>
        <v/>
      </c>
      <c r="NG3" s="137" t="str">
        <f>IF(ISBLANK(ENGLISH!O282), "", ENGLISH!O282)</f>
        <v/>
      </c>
      <c r="NH3" s="139" t="str">
        <f>IF(ISBLANK(ENGLISH!Q282), "", ENGLISH!Q282)</f>
        <v/>
      </c>
      <c r="NI3" s="137" t="str">
        <f>IF(ISBLANK(ENGLISH!O288), "", ENGLISH!O288)</f>
        <v/>
      </c>
      <c r="NJ3" s="137" t="str">
        <f>IF(ISBLANK(ENGLISH!O289), "", ENGLISH!O289)</f>
        <v/>
      </c>
      <c r="NK3" s="141" t="str">
        <f>IF(ISBLANK(ENGLISH!J321), "", ENGLISH!J321)</f>
        <v/>
      </c>
      <c r="NL3" s="141" t="str">
        <f>IF(ISBLANK(ENGLISH!J322), "", ENGLISH!J322)</f>
        <v/>
      </c>
      <c r="NM3" s="141" t="str">
        <f>IF(ISBLANK(ENGLISH!I321), "", ENGLISH!I321)</f>
        <v/>
      </c>
      <c r="NN3" s="141" t="str">
        <f>IF(ISBLANK(ENGLISH!I322), "", ENGLISH!I322)</f>
        <v/>
      </c>
    </row>
    <row r="4" spans="1:378">
      <c r="A4" s="137" t="str">
        <f>IF(ISBLANK(FRANÇAIS!L27), "", FRANÇAIS!L27)</f>
        <v/>
      </c>
      <c r="B4" s="137" t="str">
        <f>IF(LEN(A4)=3, VLOOKUP(A4, 'List of airports'!A:F, 4, FALSE), "")</f>
        <v/>
      </c>
      <c r="C4" s="137" t="str">
        <f>IF(LEN(A4)=3, VLOOKUP(A4, 'List of airports'!A:F, 3, FALSE), "")</f>
        <v/>
      </c>
      <c r="D4" s="137" t="str">
        <f>IF(ISNA(VLOOKUP(A4,'List of airports'!A:F,6,FALSE)),"",VLOOKUP(A4,'List of airports'!A:F,6,FALSE))</f>
        <v/>
      </c>
      <c r="E4" s="137" t="str">
        <f>IF(LEN(A4)=3, 1, "")</f>
        <v/>
      </c>
      <c r="F4" s="137" t="str">
        <f>IF(LEN(A4)=3, VLOOKUP(A4, 'List of airports'!A:F, 2, FALSE), "")</f>
        <v/>
      </c>
      <c r="G4" s="137"/>
      <c r="H4" s="137" t="str">
        <f>IF(ISBLANK(FRANÇAIS!M96), "", FRANÇAIS!M96)</f>
        <v/>
      </c>
      <c r="I4" s="137" t="str">
        <f>IF(ISBLANK(FRANÇAIS!M98), "", FRANÇAIS!M98)</f>
        <v/>
      </c>
      <c r="J4" s="137" t="str">
        <f>IF(ISBLANK(FRANÇAIS!M100), "", FRANÇAIS!M100)</f>
        <v/>
      </c>
      <c r="K4" s="137"/>
      <c r="L4" s="137"/>
      <c r="M4" s="138"/>
      <c r="N4" s="137"/>
      <c r="O4" s="137"/>
      <c r="P4" s="137"/>
      <c r="Q4" s="137"/>
      <c r="R4" s="137"/>
      <c r="S4" s="137"/>
      <c r="T4" s="139"/>
      <c r="U4" s="140" t="str">
        <f>IF(ISBLANK(FRANÇAIS!C27), IF(ISNA(VLOOKUP(A4,'List of airports'!A:E,5,FALSE)),"",VLOOKUP(A4,'List of airports'!A:E,5,FALSE)), FRANÇAIS!C27)</f>
        <v/>
      </c>
      <c r="V4" s="137" t="str">
        <f>IF(ISBLANK(FRANÇAIS!C29), "", FRANÇAIS!C29)</f>
        <v/>
      </c>
      <c r="W4" s="137" t="str">
        <f>IF(ISBLANK(FRANÇAIS!C31), "", FRANÇAIS!C31)</f>
        <v/>
      </c>
      <c r="X4" s="137" t="str">
        <f>IF(ISBLANK(FRANÇAIS!L29), "", FRANÇAIS!L29)</f>
        <v/>
      </c>
      <c r="Y4" s="139" t="str">
        <f>IF(ISBLANK(FRANÇAIS!L31), "", FRANÇAIS!L31)</f>
        <v/>
      </c>
      <c r="Z4" s="137" t="str">
        <f>IF(ISBLANK(FRANÇAIS!F40), "", FRANÇAIS!F40)</f>
        <v/>
      </c>
      <c r="AA4" s="140" t="str">
        <f>IF(ISBLANK(FRANÇAIS!F39), "", FRANÇAIS!F39)</f>
        <v/>
      </c>
      <c r="AB4" s="137" t="str">
        <f>IF(ISBLANK(FRANÇAIS!F42), "", FRANÇAIS!F42)</f>
        <v/>
      </c>
      <c r="AC4" s="137" t="str">
        <f>IF(ISBLANK(FRANÇAIS!F44), "", FRANÇAIS!F44)</f>
        <v/>
      </c>
      <c r="AD4" s="139" t="str">
        <f>IF(ISBLANK(FRANÇAIS!F46), "", FRANÇAIS!F46)</f>
        <v/>
      </c>
      <c r="AE4" s="137" t="str">
        <f>IF(ISBLANK(FRANÇAIS!H40), "", FRANÇAIS!H40)</f>
        <v/>
      </c>
      <c r="AF4" s="140" t="str">
        <f>IF(ISBLANK(FRANÇAIS!H39), "", FRANÇAIS!H39)</f>
        <v/>
      </c>
      <c r="AG4" s="137" t="str">
        <f>IF(ISBLANK(FRANÇAIS!H42), "", FRANÇAIS!H42)</f>
        <v/>
      </c>
      <c r="AH4" s="137" t="str">
        <f>IF(ISBLANK(FRANÇAIS!H44), "", FRANÇAIS!H44)</f>
        <v/>
      </c>
      <c r="AI4" s="139" t="str">
        <f>IF(ISBLANK(FRANÇAIS!H46), "", FRANÇAIS!H46)</f>
        <v/>
      </c>
      <c r="AJ4" s="137" t="str">
        <f>IF(ISBLANK(FRANÇAIS!O39), "", FRANÇAIS!O39)</f>
        <v/>
      </c>
      <c r="AK4" s="137" t="str">
        <f>IF(ISBLANK(FRANÇAIS!O42), "1 Units", FRANÇAIS!O42)</f>
        <v>1 Units</v>
      </c>
      <c r="AL4" s="137" t="str">
        <f>IF(ISBLANK(FRANÇAIS!O44), "", FRANÇAIS!O44)</f>
        <v/>
      </c>
      <c r="AM4" s="139" t="str">
        <f>IF(ISBLANK(FRANÇAIS!O46), "", FRANÇAIS!O46)</f>
        <v/>
      </c>
      <c r="AN4" s="140" t="str">
        <f>IF(ISTEXT(FRANÇAIS!#REF!), FRANÇAIS!#REF!, "")</f>
        <v/>
      </c>
      <c r="AO4" s="139" t="str">
        <f>IF(ISTEXT(FRANÇAIS!#REF!), FRANÇAIS!#REF!, "")</f>
        <v/>
      </c>
      <c r="AP4" s="137" t="str">
        <f>IF(ISBLANK(FRANÇAIS!J53), "", FRANÇAIS!J53)</f>
        <v/>
      </c>
      <c r="AQ4" s="137" t="str">
        <f>IF(ISBLANK(FRANÇAIS!M53), "", FRANÇAIS!M53)</f>
        <v/>
      </c>
      <c r="AR4" s="137" t="str">
        <f>IF(ISBLANK(FRANÇAIS!J55), "", FRANÇAIS!J55)</f>
        <v/>
      </c>
      <c r="AS4" s="137" t="str">
        <f>IF(ISBLANK(FRANÇAIS!M55), "", FRANÇAIS!M55)</f>
        <v/>
      </c>
      <c r="AT4" s="137" t="str">
        <f>IF(ISBLANK(FRANÇAIS!J56), "", FRANÇAIS!J56)</f>
        <v/>
      </c>
      <c r="AU4" s="139" t="str">
        <f>IF(ISBLANK(FRANÇAIS!M56), "", FRANÇAIS!M56)</f>
        <v/>
      </c>
      <c r="AV4" s="137" t="str">
        <f>IF(ISBLANK(FRANÇAIS!J58), "", FRANÇAIS!J58)</f>
        <v/>
      </c>
      <c r="AW4" s="137" t="str">
        <f>IF(ISBLANK(FRANÇAIS!M58), "", FRANÇAIS!M58)</f>
        <v/>
      </c>
      <c r="AX4" s="137" t="str">
        <f>IF(ISBLANK(FRANÇAIS!J60), "", FRANÇAIS!J60)</f>
        <v/>
      </c>
      <c r="AY4" s="137" t="str">
        <f>IF(ISBLANK(FRANÇAIS!M60), "", FRANÇAIS!M60)</f>
        <v/>
      </c>
      <c r="AZ4" s="137" t="str">
        <f>IF(ISBLANK(FRANÇAIS!J61), "", FRANÇAIS!J61)</f>
        <v/>
      </c>
      <c r="BA4" s="139" t="str">
        <f>IF(ISBLANK(FRANÇAIS!M61), "", FRANÇAIS!M61)</f>
        <v/>
      </c>
      <c r="BB4" s="137" t="str">
        <f>IF(ISBLANK(FRANÇAIS!J63), "", FRANÇAIS!J63)</f>
        <v/>
      </c>
      <c r="BC4" s="139" t="str">
        <f>IF(ISBLANK(FRANÇAIS!M63), "", FRANÇAIS!M63)</f>
        <v/>
      </c>
      <c r="BD4" s="137" t="str">
        <f>IF(ISBLANK(FRANÇAIS!J65), "", FRANÇAIS!J65)</f>
        <v/>
      </c>
      <c r="BE4" s="137" t="str">
        <f>IF(ISBLANK(FRANÇAIS!M65), "", FRANÇAIS!M65)</f>
        <v/>
      </c>
      <c r="BF4" s="137" t="str">
        <f>IF(ISBLANK(FRANÇAIS!J68), "", FRANÇAIS!J68)</f>
        <v/>
      </c>
      <c r="BG4" s="137" t="str">
        <f>IF(ISBLANK(FRANÇAIS!M68), "", FRANÇAIS!M68)</f>
        <v/>
      </c>
      <c r="BH4" s="137" t="str">
        <f>IF(ISBLANK(FRANÇAIS!J69), "", FRANÇAIS!J69)</f>
        <v/>
      </c>
      <c r="BI4" s="137" t="str">
        <f>IF(ISBLANK(FRANÇAIS!M69), "", FRANÇAIS!M69)</f>
        <v/>
      </c>
      <c r="BJ4" s="137" t="str">
        <f>IF(ISBLANK(FRANÇAIS!J71), "", FRANÇAIS!J71)</f>
        <v/>
      </c>
      <c r="BK4" s="139" t="str">
        <f>IF(ISBLANK(FRANÇAIS!M71), "", FRANÇAIS!M71)</f>
        <v/>
      </c>
      <c r="BL4" s="137" t="str">
        <f>IF(ISBLANK(FRANÇAIS!J78),"", FRANÇAIS!J78)</f>
        <v/>
      </c>
      <c r="BM4" s="137" t="str">
        <f>IF(ISBLANK(FRANÇAIS!J79),"", FRANÇAIS!J79)</f>
        <v/>
      </c>
      <c r="BN4" s="137" t="str">
        <f>IF(ISBLANK(FRANÇAIS!J80),"", FRANÇAIS!J80)</f>
        <v/>
      </c>
      <c r="BO4" s="137" t="str">
        <f>IF(ISBLANK(FRANÇAIS!J81),"", FRANÇAIS!J81)</f>
        <v/>
      </c>
      <c r="BP4" s="137" t="str">
        <f>IF(ISBLANK(FRANÇAIS!J82),"", FRANÇAIS!J82)</f>
        <v/>
      </c>
      <c r="BQ4" s="137" t="str">
        <f>IF(ISBLANK(FRANÇAIS!J83),"", FRANÇAIS!J83)</f>
        <v/>
      </c>
      <c r="BR4" s="137" t="str">
        <f>IF(ISBLANK(FRANÇAIS!J84),"", FRANÇAIS!J84)</f>
        <v/>
      </c>
      <c r="BS4" s="137" t="str">
        <f>IF(ISBLANK(FRANÇAIS!J85),"", FRANÇAIS!J85)</f>
        <v/>
      </c>
      <c r="BT4" s="137" t="str">
        <f>IF(ISBLANK(FRANÇAIS!J86),"", FRANÇAIS!J86)</f>
        <v/>
      </c>
      <c r="BU4" s="137" t="str">
        <f>IF(ISBLANK(FRANÇAIS!J87),"", FRANÇAIS!J87)</f>
        <v/>
      </c>
      <c r="BV4" s="137" t="str">
        <f>IF(ISBLANK(FRANÇAIS!J88),"", FRANÇAIS!J88)</f>
        <v/>
      </c>
      <c r="BW4" s="137" t="str">
        <f>IF(ISBLANK(FRANÇAIS!J89),"", FRANÇAIS!J89)</f>
        <v/>
      </c>
      <c r="BX4" s="137" t="str">
        <f>IF(ISBLANK(FRANÇAIS!J90),"", FRANÇAIS!J90)</f>
        <v/>
      </c>
      <c r="BY4" s="137"/>
      <c r="BZ4" s="137"/>
      <c r="CA4" s="137"/>
      <c r="CB4" s="139"/>
      <c r="CC4" s="137" t="str">
        <f>IF(ISBLANK(FRANÇAIS!M96), "", FRANÇAIS!M96)</f>
        <v/>
      </c>
      <c r="CD4" s="137" t="str">
        <f>IF(ISBLANK(FRANÇAIS!M98), "", FRANÇAIS!M98)</f>
        <v/>
      </c>
      <c r="CE4" s="137" t="str">
        <f>IF(ISBLANK(FRANÇAIS!M100), "", FRANÇAIS!M100)</f>
        <v/>
      </c>
      <c r="CF4" s="137" t="str">
        <f>IF(ISBLANK(FRANÇAIS!M102), "", FRANÇAIS!M102)</f>
        <v/>
      </c>
      <c r="CG4" s="137" t="str">
        <f>IF(ISBLANK(FRANÇAIS!M104), "", FRANÇAIS!M104)</f>
        <v/>
      </c>
      <c r="CH4" s="139" t="str">
        <f>IF(ISBLANK(FRANÇAIS!M106), "", FRANÇAIS!M106)</f>
        <v/>
      </c>
      <c r="CI4" s="137" t="str">
        <f>IF(ISBLANK(FRANÇAIS!K114), "", FRANÇAIS!K114)</f>
        <v/>
      </c>
      <c r="CJ4" s="139" t="str">
        <f>IF(ISBLANK(FRANÇAIS!K116), "", FRANÇAIS!K116)</f>
        <v/>
      </c>
      <c r="CK4" s="137" t="str">
        <f>IF(ISBLANK(FRANÇAIS!J125), "", IF(AND(ISNUMBER(FRANÇAIS!J125), FRANÇAIS!J125&gt;0), FRANÇAIS!J125, ""))</f>
        <v/>
      </c>
      <c r="CL4" s="137" t="str">
        <f>IF(ISBLANK(FRANÇAIS!J127), "", FRANÇAIS!J127)</f>
        <v/>
      </c>
      <c r="CM4" s="137" t="str">
        <f>IF(ISBLANK(FRANÇAIS!J128), "", FRANÇAIS!J128)</f>
        <v/>
      </c>
      <c r="CN4" s="137" t="str">
        <f>IF(ISBLANK(FRANÇAIS!J129), "", FRANÇAIS!J129)</f>
        <v/>
      </c>
      <c r="CO4" s="137" t="str">
        <f>IF(ISBLANK(FRANÇAIS!J130), "", FRANÇAIS!J130)</f>
        <v/>
      </c>
      <c r="CP4" s="137" t="str">
        <f>IF(ISBLANK(FRANÇAIS!J131), "", FRANÇAIS!J131)</f>
        <v/>
      </c>
      <c r="CQ4" s="137" t="str">
        <f>IF(ISBLANK(FRANÇAIS!J132), "", FRANÇAIS!J132)</f>
        <v/>
      </c>
      <c r="CR4" s="137" t="str">
        <f>IF(ISBLANK(FRANÇAIS!J133), "", FRANÇAIS!J133)</f>
        <v/>
      </c>
      <c r="CS4" s="137" t="str">
        <f>IF(ISBLANK(FRANÇAIS!J134), "", FRANÇAIS!J134)</f>
        <v/>
      </c>
      <c r="CT4" s="137" t="str">
        <f>IF(ISBLANK(FRANÇAIS!J135), "", FRANÇAIS!J135)</f>
        <v/>
      </c>
      <c r="CU4" s="137" t="str">
        <f>IF(ISBLANK(FRANÇAIS!J136), "", FRANÇAIS!J136)</f>
        <v/>
      </c>
      <c r="CV4" s="137" t="str">
        <f>IF(ISBLANK(FRANÇAIS!J137), "", FRANÇAIS!J137)</f>
        <v/>
      </c>
      <c r="CW4" s="139" t="str">
        <f>IF(ISBLANK(FRANÇAIS!J138), "", FRANÇAIS!J138)</f>
        <v/>
      </c>
      <c r="CX4" s="137" t="str">
        <f>IF(ISBLANK(FRANÇAIS!M125), "", IF(AND(ISNUMBER(FRANÇAIS!M125), FRANÇAIS!M125&gt;0), FRANÇAIS!M125, ""))</f>
        <v/>
      </c>
      <c r="CY4" s="137" t="str">
        <f>IF(ISBLANK(FRANÇAIS!M127), "", FRANÇAIS!M127)</f>
        <v/>
      </c>
      <c r="CZ4" s="137" t="str">
        <f>IF(ISBLANK(FRANÇAIS!M128), "", FRANÇAIS!M128)</f>
        <v/>
      </c>
      <c r="DA4" s="137" t="str">
        <f>IF(ISBLANK(FRANÇAIS!M129), "", FRANÇAIS!M129)</f>
        <v/>
      </c>
      <c r="DB4" s="137" t="str">
        <f>IF(ISBLANK(FRANÇAIS!M130), "", FRANÇAIS!M130)</f>
        <v/>
      </c>
      <c r="DC4" s="137" t="str">
        <f>IF(ISBLANK(FRANÇAIS!M131), "", FRANÇAIS!M131)</f>
        <v/>
      </c>
      <c r="DD4" s="137" t="str">
        <f>IF(ISBLANK(FRANÇAIS!M132), "", FRANÇAIS!M132)</f>
        <v/>
      </c>
      <c r="DE4" s="137" t="str">
        <f>IF(ISBLANK(FRANÇAIS!M133), "", FRANÇAIS!M133)</f>
        <v/>
      </c>
      <c r="DF4" s="137" t="str">
        <f>IF(ISBLANK(FRANÇAIS!M134), "", FRANÇAIS!M134)</f>
        <v/>
      </c>
      <c r="DG4" s="137" t="str">
        <f>IF(ISBLANK(FRANÇAIS!M135), "", FRANÇAIS!M135)</f>
        <v/>
      </c>
      <c r="DH4" s="137" t="str">
        <f>IF(ISBLANK(FRANÇAIS!M136), "", FRANÇAIS!M136)</f>
        <v/>
      </c>
      <c r="DI4" s="137" t="str">
        <f>IF(ISBLANK(FRANÇAIS!M137), "", FRANÇAIS!M137)</f>
        <v/>
      </c>
      <c r="DJ4" s="139" t="str">
        <f>IF(ISBLANK(FRANÇAIS!M138), "", FRANÇAIS!M138)</f>
        <v/>
      </c>
      <c r="DK4" s="137" t="str">
        <f>IF(ISBLANK(FRANÇAIS!P125), "", IF(AND(ISNUMBER(FRANÇAIS!P125), FRANÇAIS!P125&gt;0), FRANÇAIS!P125, ""))</f>
        <v/>
      </c>
      <c r="DL4" s="137" t="str">
        <f>IF(ISBLANK(FRANÇAIS!P127), "", FRANÇAIS!P127)</f>
        <v/>
      </c>
      <c r="DM4" s="137" t="str">
        <f>IF(ISBLANK(FRANÇAIS!P128), "", FRANÇAIS!P128)</f>
        <v/>
      </c>
      <c r="DN4" s="137" t="str">
        <f>IF(ISBLANK(FRANÇAIS!P129), "", FRANÇAIS!P129)</f>
        <v/>
      </c>
      <c r="DO4" s="137" t="str">
        <f>IF(ISBLANK(FRANÇAIS!P130), "", FRANÇAIS!P130)</f>
        <v/>
      </c>
      <c r="DP4" s="137" t="str">
        <f>IF(ISBLANK(FRANÇAIS!P131), "", FRANÇAIS!P131)</f>
        <v/>
      </c>
      <c r="DQ4" s="137" t="str">
        <f>IF(ISBLANK(FRANÇAIS!P132), "", FRANÇAIS!P132)</f>
        <v/>
      </c>
      <c r="DR4" s="137" t="str">
        <f>IF(ISBLANK(FRANÇAIS!P133), "", FRANÇAIS!P133)</f>
        <v/>
      </c>
      <c r="DS4" s="137" t="str">
        <f>IF(ISBLANK(FRANÇAIS!P134), "", FRANÇAIS!P134)</f>
        <v/>
      </c>
      <c r="DT4" s="137" t="str">
        <f>IF(ISBLANK(FRANÇAIS!P135), "", FRANÇAIS!P135)</f>
        <v/>
      </c>
      <c r="DU4" s="137" t="str">
        <f>IF(ISBLANK(FRANÇAIS!P136), "", FRANÇAIS!P136)</f>
        <v/>
      </c>
      <c r="DV4" s="137" t="str">
        <f>IF(ISBLANK(FRANÇAIS!P137), "", FRANÇAIS!P137)</f>
        <v/>
      </c>
      <c r="DW4" s="139" t="str">
        <f>IF(ISBLANK(FRANÇAIS!P138), "", FRANÇAIS!P138)</f>
        <v/>
      </c>
      <c r="DX4" s="137" t="b">
        <v>0</v>
      </c>
      <c r="DY4" s="137" t="b">
        <v>0</v>
      </c>
      <c r="DZ4" s="137" t="b">
        <v>0</v>
      </c>
      <c r="EA4" s="137" t="b">
        <v>0</v>
      </c>
      <c r="EB4" s="137" t="b">
        <v>0</v>
      </c>
      <c r="EC4" s="137" t="b">
        <v>0</v>
      </c>
      <c r="ED4" s="137" t="b">
        <v>0</v>
      </c>
      <c r="EE4" s="137" t="b">
        <v>0</v>
      </c>
      <c r="EF4" s="137" t="b">
        <v>0</v>
      </c>
      <c r="EG4" s="137" t="b">
        <v>0</v>
      </c>
      <c r="EH4" s="137" t="b">
        <v>0</v>
      </c>
      <c r="EI4" s="139" t="b">
        <v>0</v>
      </c>
      <c r="EJ4" s="137" t="b">
        <v>0</v>
      </c>
      <c r="EK4" s="137" t="b">
        <v>0</v>
      </c>
      <c r="EL4" s="137" t="b">
        <v>0</v>
      </c>
      <c r="EM4" s="137" t="b">
        <v>0</v>
      </c>
      <c r="EN4" s="137" t="b">
        <v>0</v>
      </c>
      <c r="EO4" s="137" t="b">
        <v>0</v>
      </c>
      <c r="EP4" s="137" t="b">
        <v>0</v>
      </c>
      <c r="EQ4" s="137" t="b">
        <v>0</v>
      </c>
      <c r="ER4" s="137" t="b">
        <v>0</v>
      </c>
      <c r="ES4" s="137" t="b">
        <v>0</v>
      </c>
      <c r="ET4" s="137" t="b">
        <v>0</v>
      </c>
      <c r="EU4" s="139" t="b">
        <v>0</v>
      </c>
      <c r="EV4" s="141" t="str">
        <f>IF(ISBLANK(FRANÇAIS!K144), "", IF(AND(ISNUMBER(FRANÇAIS!K144), FRANÇAIS!K144&gt;0), FRANÇAIS!K144, ""))</f>
        <v/>
      </c>
      <c r="EW4" s="141" t="str">
        <f>IF(ISBLANK(FRANÇAIS!K146), "", IF(AND(ISNUMBER(FRANÇAIS!K146), FRANÇAIS!K146&gt;0), FRANÇAIS!K146, ""))</f>
        <v/>
      </c>
      <c r="EX4" s="137" t="str">
        <f>IF(ISBLANK(FRANÇAIS!K148), "", IF(AND(ISNUMBER(FRANÇAIS!K148), FRANÇAIS!K148&gt;0), FRANÇAIS!K148, ""))</f>
        <v/>
      </c>
      <c r="EY4" s="137" t="str">
        <f>IF(ISBLANK(FRANÇAIS!K149), "", FRANÇAIS!K149)</f>
        <v/>
      </c>
      <c r="EZ4" s="137" t="str">
        <f>IF(ISBLANK(FRANÇAIS!K150), "", FRANÇAIS!K150)</f>
        <v/>
      </c>
      <c r="FA4" s="137" t="str">
        <f>IF(ISBLANK(FRANÇAIS!K151), "", FRANÇAIS!K151)</f>
        <v/>
      </c>
      <c r="FB4" s="137" t="str">
        <f>IF(ISBLANK(FRANÇAIS!K152), "", FRANÇAIS!K152)</f>
        <v/>
      </c>
      <c r="FC4" s="137" t="str">
        <f>IF(ISBLANK(FRANÇAIS!K153), "", FRANÇAIS!K153)</f>
        <v/>
      </c>
      <c r="FD4" s="137" t="str">
        <f>IF(ISBLANK(FRANÇAIS!K163), "", FRANÇAIS!K163)</f>
        <v/>
      </c>
      <c r="FE4" s="139" t="str">
        <f>IF(ISBLANK(FRANÇAIS!K154), "", FRANÇAIS!K154)</f>
        <v/>
      </c>
      <c r="FF4" s="137" t="str">
        <f>IF(ISBLANK(FRANÇAIS!K156), "", IF(AND(ISNUMBER(FRANÇAIS!K156), FRANÇAIS!K156&gt;0), FRANÇAIS!K156, ""))</f>
        <v/>
      </c>
      <c r="FG4" s="137" t="str">
        <f>IF(ISBLANK(FRANÇAIS!K157), "", FRANÇAIS!K157)</f>
        <v/>
      </c>
      <c r="FH4" s="137" t="str">
        <f>IF(ISBLANK(FRANÇAIS!K158), "", FRANÇAIS!K158)</f>
        <v/>
      </c>
      <c r="FI4" s="137" t="str">
        <f>IF(ISBLANK(FRANÇAIS!K159), "", FRANÇAIS!K159)</f>
        <v/>
      </c>
      <c r="FJ4" s="139" t="str">
        <f>IF(ISBLANK(FRANÇAIS!K160), "", FRANÇAIS!K160)</f>
        <v/>
      </c>
      <c r="FK4" s="137" t="str">
        <f>IF(ISBLANK(FRANÇAIS!K162), "", FRANÇAIS!K162)</f>
        <v/>
      </c>
      <c r="FL4" s="139" t="str">
        <f>IF(ISBLANK(FRANÇAIS!K164), "", FRANÇAIS!K164)</f>
        <v/>
      </c>
      <c r="FM4" s="137" t="str">
        <f>IF(ISBLANK(FRANÇAIS!K166), "", IF(AND(ISNUMBER(FRANÇAIS!K166), FRANÇAIS!K166&gt;0), FRANÇAIS!K166, ""))</f>
        <v/>
      </c>
      <c r="FN4" s="137" t="str">
        <f>IF(ISBLANK(FRANÇAIS!K168), "", FRANÇAIS!K168)</f>
        <v/>
      </c>
      <c r="FO4" s="137" t="str">
        <f>IF(ISBLANK(FRANÇAIS!K169), "", FRANÇAIS!K169)</f>
        <v/>
      </c>
      <c r="FP4" s="142" t="str">
        <f>IF(ISBLANK(FRANÇAIS!K170), "", FRANÇAIS!K170)</f>
        <v/>
      </c>
      <c r="FQ4" s="141" t="str">
        <f>IF(ISBLANK(FRANÇAIS!K172), "", IF(AND(ISNUMBER(FRANÇAIS!K172), FRANÇAIS!K172&gt;0), FRANÇAIS!K172, ""))</f>
        <v/>
      </c>
      <c r="FR4" s="137" t="str">
        <f>IF(ISBLANK(FRANÇAIS!K174), "", IF(AND(ISNUMBER(FRANÇAIS!K174), FRANÇAIS!K174&gt;0), FRANÇAIS!K174, ""))</f>
        <v/>
      </c>
      <c r="FS4" s="137" t="str">
        <f>IF(ISBLANK(FRANÇAIS!K175), "", FRANÇAIS!K175)</f>
        <v/>
      </c>
      <c r="FT4" s="137" t="str">
        <f>IF(ISBLANK(FRANÇAIS!K176), "", FRANÇAIS!K176)</f>
        <v/>
      </c>
      <c r="FU4" s="137" t="str">
        <f>IF(ISBLANK(FRANÇAIS!K177), "", FRANÇAIS!K177)</f>
        <v/>
      </c>
      <c r="FV4" s="137" t="str">
        <f>IF(ISBLANK(FRANÇAIS!K178), "", FRANÇAIS!K178)</f>
        <v/>
      </c>
      <c r="FW4" s="137" t="str">
        <f>IF(ISBLANK(FRANÇAIS!K179), "", FRANÇAIS!K179)</f>
        <v/>
      </c>
      <c r="FX4" s="137" t="str">
        <f>IF(ISBLANK(FRANÇAIS!K180), "", FRANÇAIS!K180)</f>
        <v/>
      </c>
      <c r="FY4" s="137" t="str">
        <f>IF(ISBLANK(FRANÇAIS!K181), "", FRANÇAIS!K181)</f>
        <v/>
      </c>
      <c r="FZ4" s="137" t="str">
        <f>IF(ISBLANK(FRANÇAIS!K182), "", FRANÇAIS!K182)</f>
        <v/>
      </c>
      <c r="GA4" s="139" t="str">
        <f>IF(ISBLANK(FRANÇAIS!K183), "", FRANÇAIS!K183)</f>
        <v/>
      </c>
      <c r="GB4" s="137" t="str">
        <f>IF(ISBLANK(FRANÇAIS!K185), "", IF(AND(ISNUMBER(FRANÇAIS!K185), FRANÇAIS!K185&gt;0), FRANÇAIS!K185, ""))</f>
        <v/>
      </c>
      <c r="GC4" s="137" t="str">
        <f>IF(ISBLANK(FRANÇAIS!K186), "", FRANÇAIS!K186)</f>
        <v/>
      </c>
      <c r="GD4" s="137" t="str">
        <f>IF(ISBLANK(FRANÇAIS!K187), "", FRANÇAIS!K187)</f>
        <v/>
      </c>
      <c r="GE4" s="137" t="str">
        <f>IF(ISBLANK(FRANÇAIS!K188), "", FRANÇAIS!K188)</f>
        <v/>
      </c>
      <c r="GF4" s="139" t="str">
        <f>IF(ISBLANK(FRANÇAIS!K189), "", FRANÇAIS!K189)</f>
        <v/>
      </c>
      <c r="GG4" s="141" t="str">
        <f>IF(ISBLANK(FRANÇAIS!K191), "", FRANÇAIS!K191)</f>
        <v/>
      </c>
      <c r="GH4" s="137" t="str">
        <f>IF(ISBLANK(FRANÇAIS!K193), "", IF(AND(ISNUMBER(FRANÇAIS!K193), FRANÇAIS!K193&gt;0), FRANÇAIS!K193, ""))</f>
        <v/>
      </c>
      <c r="GI4" s="137" t="str">
        <f>IF(ISBLANK(FRANÇAIS!K195), "", FRANÇAIS!K195)</f>
        <v/>
      </c>
      <c r="GJ4" s="137" t="str">
        <f>IF(ISBLANK(FRANÇAIS!K196), "", FRANÇAIS!K196)</f>
        <v/>
      </c>
      <c r="GK4" s="137" t="str">
        <f>IF(ISBLANK(FRANÇAIS!K197), "", FRANÇAIS!K197)</f>
        <v/>
      </c>
      <c r="GL4" s="139" t="str">
        <f>IF(ISBLANK(FRANÇAIS!K198), "", FRANÇAIS!K198)</f>
        <v/>
      </c>
      <c r="GM4" s="137" t="str">
        <f>IF(ISBLANK(FRANÇAIS!K206), "", IF(AND(ISNUMBER(FRANÇAIS!K206), FRANÇAIS!K206&gt;0), FRANÇAIS!K206, ""))</f>
        <v/>
      </c>
      <c r="GN4" s="137" t="str">
        <f>IF(ISBLANK(FRANÇAIS!K208), "", FRANÇAIS!K208)</f>
        <v/>
      </c>
      <c r="GO4" s="137" t="str">
        <f>IF(ISBLANK(FRANÇAIS!K209), "", FRANÇAIS!K209)</f>
        <v/>
      </c>
      <c r="GP4" s="137" t="str">
        <f>IF(ISBLANK(FRANÇAIS!K210), "", FRANÇAIS!K210)</f>
        <v/>
      </c>
      <c r="GQ4" s="137" t="str">
        <f>IF(ISBLANK(FRANÇAIS!K211), "", FRANÇAIS!K211)</f>
        <v/>
      </c>
      <c r="GR4" s="137" t="str">
        <f>IF(ISBLANK(FRANÇAIS!K212), "", FRANÇAIS!K212)</f>
        <v/>
      </c>
      <c r="GS4" s="137" t="str">
        <f>IF(ISBLANK(FRANÇAIS!K213), "", FRANÇAIS!K213)</f>
        <v/>
      </c>
      <c r="GT4" s="137" t="str">
        <f>IF(ISBLANK(FRANÇAIS!K214), "", FRANÇAIS!K214)</f>
        <v/>
      </c>
      <c r="GU4" s="137" t="str">
        <f>IF(ISBLANK(FRANÇAIS!K215), "", FRANÇAIS!K215)</f>
        <v/>
      </c>
      <c r="GV4" s="139" t="str">
        <f>IF(ISBLANK(FRANÇAIS!K216), "", FRANÇAIS!K216)</f>
        <v/>
      </c>
      <c r="GW4" s="137" t="str">
        <f>IF(ISBLANK(FRANÇAIS!K218), "", IF(AND(ISNUMBER(FRANÇAIS!K218), FRANÇAIS!K218&gt;0), FRANÇAIS!K218, ""))</f>
        <v/>
      </c>
      <c r="GX4" s="137" t="str">
        <f>IF(ISBLANK(FRANÇAIS!K220), "", FRANÇAIS!K220)</f>
        <v/>
      </c>
      <c r="GY4" s="137" t="str">
        <f>IF(ISBLANK(FRANÇAIS!K221), "", FRANÇAIS!K221)</f>
        <v/>
      </c>
      <c r="GZ4" s="139" t="str">
        <f>IF(ISBLANK(FRANÇAIS!K222), "", FRANÇAIS!K222)</f>
        <v/>
      </c>
      <c r="HA4" s="139" t="str">
        <f>IF(ISBLANK(FRANÇAIS!K225), "", FRANÇAIS!K225)</f>
        <v/>
      </c>
      <c r="HB4" s="137" t="str">
        <f>IF(ISBLANK(FRANÇAIS!K233), "", IF(AND(ISNUMBER(FRANÇAIS!K233), FRANÇAIS!K233&gt;0), FRANÇAIS!K233, ""))</f>
        <v/>
      </c>
      <c r="HC4" s="137" t="str">
        <f>IF(ISBLANK(FRANÇAIS!K235), "", IF(AND(ISNUMBER(FRANÇAIS!K235), FRANÇAIS!K235&gt;0), FRANÇAIS!K235, ""))</f>
        <v/>
      </c>
      <c r="HD4" s="137" t="str">
        <f>IF(ISBLANK(FRANÇAIS!K236), "", IF(AND(ISNUMBER(FRANÇAIS!K236), FRANÇAIS!K236&gt;0), FRANÇAIS!K236, ""))</f>
        <v/>
      </c>
      <c r="HE4" s="137" t="str">
        <f>IF(ISBLANK(FRANÇAIS!K237), "", IF(AND(ISNUMBER(FRANÇAIS!K237), FRANÇAIS!K237&gt;0), FRANÇAIS!K237, ""))</f>
        <v/>
      </c>
      <c r="HF4" s="137" t="str">
        <f>IF(ISBLANK(FRANÇAIS!K238), "", IF(AND(ISNUMBER(FRANÇAIS!K238), FRANÇAIS!K238&gt;0), FRANÇAIS!K238, ""))</f>
        <v/>
      </c>
      <c r="HG4" s="137" t="str">
        <f>IF(ISBLANK(FRANÇAIS!K240), "", IF(AND(ISNUMBER(FRANÇAIS!K240), FRANÇAIS!K240&gt;0), FRANÇAIS!K240, ""))</f>
        <v/>
      </c>
      <c r="HH4" s="137" t="str">
        <f>IF(ISBLANK(FRANÇAIS!K242), "", IF(AND(ISNUMBER(FRANÇAIS!K242), FRANÇAIS!K242&lt;&gt;0), FRANÇAIS!K242, ""))</f>
        <v/>
      </c>
      <c r="HI4" s="137" t="str">
        <f>IF(ISBLANK(FRANÇAIS!K244), "", IF(AND(ISNUMBER(FRANÇAIS!K244), FRANÇAIS!K244&gt;0), FRANÇAIS!K244, ""))</f>
        <v/>
      </c>
      <c r="HJ4" s="137" t="str">
        <f>IF(ISBLANK(FRANÇAIS!K246), "", IF(AND(ISNUMBER(FRANÇAIS!K246), FRANÇAIS!K246&gt;0), FRANÇAIS!K246, ""))</f>
        <v/>
      </c>
      <c r="HK4" s="139" t="str">
        <f>IF(ISBLANK(FRANÇAIS!K248), "", IF(AND(ISNUMBER(FRANÇAIS!K248), FRANÇAIS!K248&lt;&gt;0), FRANÇAIS!K248, ""))</f>
        <v/>
      </c>
      <c r="HL4" s="143" t="str">
        <f>IF(ISBLANK(FRANÇAIS!K255), "", IF(AND(ISNUMBER(FRANÇAIS!K255), FRANÇAIS!K255&gt;0), FRANÇAIS!K255, ""))</f>
        <v/>
      </c>
      <c r="HM4" s="143" t="str">
        <f>IF(ISBLANK(FRANÇAIS!K256), "", IF(AND(ISNUMBER(FRANÇAIS!K256), FRANÇAIS!K256&gt;0), FRANÇAIS!K256, ""))</f>
        <v/>
      </c>
      <c r="HN4" s="143" t="str">
        <f>IF(ISBLANK(FRANÇAIS!K257), "", FRANÇAIS!K257)</f>
        <v/>
      </c>
      <c r="HO4" s="143" t="str">
        <f>IF(ISBLANK(FRANÇAIS!K258), "", FRANÇAIS!K258)</f>
        <v/>
      </c>
      <c r="HP4" s="143" t="str">
        <f>IF(ISBLANK(FRANÇAIS!K259), "", IF(AND(ISNUMBER(FRANÇAIS!K259), FRANÇAIS!K259&gt;0), FRANÇAIS!K259, ""))</f>
        <v/>
      </c>
      <c r="HQ4" s="143" t="str">
        <f>IF(ISNUMBER(HR4),IF(ISBLANK(FRANÇAIS!K261), "", FRANÇAIS!K261),IF(FRANÇAIS!K260&gt;0,FRANÇAIS!K260,""))</f>
        <v/>
      </c>
      <c r="HR4" s="143" t="str">
        <f>IF(ISBLANK(FRANÇAIS!K262), "", FRANÇAIS!K262)</f>
        <v/>
      </c>
      <c r="HS4" s="143" t="str">
        <f>IF(ISBLANK(FRANÇAIS!K263), "", FRANÇAIS!K263)</f>
        <v/>
      </c>
      <c r="HT4" s="143" t="str">
        <f>IF(ISBLANK(FRANÇAIS!K265), "", IF(AND(ISNUMBER(FRANÇAIS!K265), FRANÇAIS!K265&gt;0), FRANÇAIS!K265, ""))</f>
        <v/>
      </c>
      <c r="HU4" s="143" t="str">
        <f>IF(ISBLANK(FRANÇAIS!K266), "", IF(AND(ISNUMBER(FRANÇAIS!K266), FRANÇAIS!K266&gt;0), FRANÇAIS!K266, ""))</f>
        <v/>
      </c>
      <c r="HV4" s="143" t="str">
        <f>IF(ISBLANK(FRANÇAIS!K267), "", FRANÇAIS!K267)</f>
        <v/>
      </c>
      <c r="HW4" s="143" t="str">
        <f>IF(ISBLANK(FRANÇAIS!K268), "", FRANÇAIS!K268)</f>
        <v/>
      </c>
      <c r="HX4" s="143" t="str">
        <f>IF(ISBLANK(FRANÇAIS!K269), "", IF(AND(ISNUMBER(FRANÇAIS!K269), FRANÇAIS!K269&gt;0), FRANÇAIS!K269, ""))</f>
        <v/>
      </c>
      <c r="HY4" s="143" t="str">
        <f>IF(ISBLANK(FRANÇAIS!K270), "", FRANÇAIS!K270)</f>
        <v/>
      </c>
      <c r="HZ4" s="143" t="str">
        <f>IF(ISBLANK(FRANÇAIS!K271), "", FRANÇAIS!K271)</f>
        <v/>
      </c>
      <c r="IA4" s="144" t="str">
        <f>IF(ISBLANK(FRANÇAIS!K273), "", IF(AND(ISNUMBER(FRANÇAIS!K273), FRANÇAIS!K273&lt;&gt;0), FRANÇAIS!K273, ""))</f>
        <v/>
      </c>
      <c r="IB4" s="137" t="str">
        <f>IF(ISBLANK(FRANÇAIS!K279), "", IF(AND(ISNUMBER(FRANÇAIS!K279), FRANÇAIS!K279&gt;0), FRANÇAIS!K279, ""))</f>
        <v/>
      </c>
      <c r="IC4" s="137" t="str">
        <f>IF(ISBLANK(FRANÇAIS!K282), "", FRANÇAIS!K282)</f>
        <v/>
      </c>
      <c r="ID4" s="137" t="str">
        <f>IF(ISBLANK(FRANÇAIS!M282), "", FRANÇAIS!M282)</f>
        <v/>
      </c>
      <c r="IE4" s="137" t="str">
        <f>IF(ISBLANK(FRANÇAIS!O282), "", FRANÇAIS!O282)</f>
        <v/>
      </c>
      <c r="IF4" s="139" t="str">
        <f>IF(ISBLANK(FRANÇAIS!Q282), "", FRANÇAIS!Q282)</f>
        <v/>
      </c>
      <c r="IG4" s="137" t="str">
        <f>IF(ISBLANK(FRANÇAIS!K288), "", FRANÇAIS!K288)</f>
        <v/>
      </c>
      <c r="IH4" s="139" t="str">
        <f>IF(ISBLANK(FRANÇAIS!K289), "", FRANÇAIS!K289)</f>
        <v/>
      </c>
      <c r="II4" s="140" t="str">
        <f>IF(ISBLANK(FRANÇAIS!K297), "", FRANÇAIS!K297)</f>
        <v/>
      </c>
      <c r="IJ4" s="137" t="str">
        <f>IF(ISBLANK(FRANÇAIS!M297), "", FRANÇAIS!M297)</f>
        <v/>
      </c>
      <c r="IK4" s="139" t="str">
        <f>IF(ISBLANK(FRANÇAIS!O297), "", FRANÇAIS!O297)</f>
        <v/>
      </c>
      <c r="IL4" s="137" t="str">
        <f>IF(ISBLANK(FRANÇAIS!I302), "", FRANÇAIS!I302)</f>
        <v/>
      </c>
      <c r="IM4" s="137" t="str">
        <f>IF(ISBLANK(FRANÇAIS!I304), "", IF(AND(ISNUMBER(FRANÇAIS!I304), FRANÇAIS!I304&gt;0), FRANÇAIS!I304, ""))</f>
        <v/>
      </c>
      <c r="IN4" s="137" t="str">
        <f>IF(ISBLANK(FRANÇAIS!I305), "", FRANÇAIS!I305)</f>
        <v/>
      </c>
      <c r="IO4" s="137" t="str">
        <f>IF(ISBLANK(FRANÇAIS!I306), "", FRANÇAIS!I306)</f>
        <v/>
      </c>
      <c r="IP4" s="137" t="str">
        <f>IF(ISBLANK(FRANÇAIS!I307), "", FRANÇAIS!I307)</f>
        <v/>
      </c>
      <c r="IQ4" s="137" t="str">
        <f>IF(ISBLANK(FRANÇAIS!I308), "", IF(AND(ISNUMBER(FRANÇAIS!I308), FRANÇAIS!I308&gt;0), FRANÇAIS!I308, ""))</f>
        <v/>
      </c>
      <c r="IR4" s="137" t="str">
        <f>IF(ISBLANK(FRANÇAIS!I309), "", FRANÇAIS!I309)</f>
        <v/>
      </c>
      <c r="IS4" s="137" t="str">
        <f>IF(ISBLANK(FRANÇAIS!I310), "", FRANÇAIS!I310)</f>
        <v/>
      </c>
      <c r="IT4" s="137" t="str">
        <f>IF(ISBLANK(FRANÇAIS!I311), "", FRANÇAIS!I311)</f>
        <v/>
      </c>
      <c r="IU4" s="137" t="str">
        <f>IF(ISBLANK(FRANÇAIS!I312), "", FRANÇAIS!I312)</f>
        <v/>
      </c>
      <c r="IV4" s="137" t="str">
        <f>IF(ISBLANK(FRANÇAIS!I313), "", FRANÇAIS!I313)</f>
        <v/>
      </c>
      <c r="IW4" s="137" t="str">
        <f>IF(ISBLANK(FRANÇAIS!I314), "", FRANÇAIS!I314)</f>
        <v/>
      </c>
      <c r="IX4" s="139" t="str">
        <f>IF(ISBLANK(FRANÇAIS!I315), "", FRANÇAIS!I315)</f>
        <v/>
      </c>
      <c r="IY4" s="137" t="str">
        <f>IF(ISBLANK(FRANÇAIS!J302), "", FRANÇAIS!J302)</f>
        <v/>
      </c>
      <c r="IZ4" s="137" t="str">
        <f>IF(ISBLANK(FRANÇAIS!J304), "", IF(AND(ISNUMBER(FRANÇAIS!J304), FRANÇAIS!J304&gt;0), FRANÇAIS!J304, ""))</f>
        <v/>
      </c>
      <c r="JA4" s="137" t="str">
        <f>IF(ISBLANK(FRANÇAIS!J305), "", FRANÇAIS!J305)</f>
        <v/>
      </c>
      <c r="JB4" s="137" t="str">
        <f>IF(ISBLANK(FRANÇAIS!J306), "", FRANÇAIS!J306)</f>
        <v/>
      </c>
      <c r="JC4" s="137" t="str">
        <f>IF(ISBLANK(FRANÇAIS!J307), "", FRANÇAIS!J307)</f>
        <v/>
      </c>
      <c r="JD4" s="137" t="str">
        <f>IF(ISBLANK(FRANÇAIS!J308), "", IF(AND(ISNUMBER(FRANÇAIS!J308), FRANÇAIS!J308&gt;0), FRANÇAIS!J308, ""))</f>
        <v/>
      </c>
      <c r="JE4" s="137" t="str">
        <f>IF(ISBLANK(FRANÇAIS!J309), "", FRANÇAIS!J309)</f>
        <v/>
      </c>
      <c r="JF4" s="137" t="str">
        <f>IF(ISBLANK(FRANÇAIS!J310), "", FRANÇAIS!J310)</f>
        <v/>
      </c>
      <c r="JG4" s="137" t="str">
        <f>IF(ISBLANK(FRANÇAIS!J311), "", FRANÇAIS!J311)</f>
        <v/>
      </c>
      <c r="JH4" s="137" t="str">
        <f>IF(ISBLANK(FRANÇAIS!J312), "", FRANÇAIS!J312)</f>
        <v/>
      </c>
      <c r="JI4" s="137" t="str">
        <f>IF(ISBLANK(FRANÇAIS!J313), "", FRANÇAIS!J313)</f>
        <v/>
      </c>
      <c r="JJ4" s="137" t="str">
        <f>IF(ISBLANK(FRANÇAIS!J314), "", FRANÇAIS!J314)</f>
        <v/>
      </c>
      <c r="JK4" s="139" t="str">
        <f>IF(ISBLANK(FRANÇAIS!J315), "", FRANÇAIS!J315)</f>
        <v/>
      </c>
      <c r="JL4" s="137" t="str">
        <f>IF(ISBLANK(FRANÇAIS!I302), "", FRANÇAIS!I302)</f>
        <v/>
      </c>
      <c r="JM4" s="137" t="str">
        <f>IF(ISBLANK(FRANÇAIS!J302), "", FRANÇAIS!J302)</f>
        <v/>
      </c>
      <c r="JN4" s="137" t="str">
        <f>IF(ISBLANK(FRANÇAIS!K302), "", FRANÇAIS!K302)</f>
        <v/>
      </c>
      <c r="JO4" s="137" t="str">
        <f>IF(ISBLANK(FRANÇAIS!L302), "", FRANÇAIS!L302)</f>
        <v/>
      </c>
      <c r="JP4" s="137" t="str">
        <f>IF(ISBLANK(FRANÇAIS!M302), "", FRANÇAIS!M302)</f>
        <v/>
      </c>
      <c r="JQ4" s="137" t="str">
        <f>IF(ISBLANK(FRANÇAIS!N302), "", FRANÇAIS!N302)</f>
        <v/>
      </c>
      <c r="JR4" s="137" t="str">
        <f>IF(ISBLANK(FRANÇAIS!O302), "", FRANÇAIS!O302)</f>
        <v/>
      </c>
      <c r="JS4" s="137" t="str">
        <f>IF(ISBLANK(FRANÇAIS!P302), "", FRANÇAIS!P302)</f>
        <v/>
      </c>
      <c r="JT4" s="137" t="str">
        <f>IF(ISBLANK(FRANÇAIS!Q302), "", FRANÇAIS!Q302)</f>
        <v/>
      </c>
      <c r="JU4" s="137" t="str">
        <f>IF(ISBLANK(FRANÇAIS!D328), "", FRANÇAIS!D328)</f>
        <v/>
      </c>
      <c r="JV4" s="168"/>
      <c r="JW4" s="169"/>
      <c r="JX4" s="141" t="str">
        <f>IF(ISBLANK(FRANÇAIS!O144), "", IF(AND(ISNUMBER(FRANÇAIS!O144), FRANÇAIS!O144&gt;0), FRANÇAIS!O144, ""))</f>
        <v/>
      </c>
      <c r="JY4" s="141" t="str">
        <f>IF(ISBLANK(FRANÇAIS!O146), "", IF(AND(ISNUMBER(FRANÇAIS!O146), FRANÇAIS!O146&gt;0), FRANÇAIS!O146, ""))</f>
        <v/>
      </c>
      <c r="JZ4" s="137" t="str">
        <f>IF(ISBLANK(FRANÇAIS!O148), "", IF(AND(ISNUMBER(FRANÇAIS!O148), FRANÇAIS!O148&gt;0), FRANÇAIS!O148, ""))</f>
        <v/>
      </c>
      <c r="KA4" s="137" t="str">
        <f>IF(ISBLANK(FRANÇAIS!O149), "", FRANÇAIS!O149)</f>
        <v/>
      </c>
      <c r="KB4" s="137" t="str">
        <f>IF(ISBLANK(FRANÇAIS!O150), "", FRANÇAIS!O150)</f>
        <v/>
      </c>
      <c r="KC4" s="137" t="str">
        <f>IF(ISBLANK(FRANÇAIS!O151), "", FRANÇAIS!O151)</f>
        <v/>
      </c>
      <c r="KD4" s="137" t="str">
        <f>IF(ISBLANK(FRANÇAIS!O152), "", FRANÇAIS!O152)</f>
        <v/>
      </c>
      <c r="KE4" s="137" t="str">
        <f>IF(ISBLANK(FRANÇAIS!O153), "", FRANÇAIS!O153)</f>
        <v/>
      </c>
      <c r="KF4" s="137" t="str">
        <f>IF(ISBLANK(FRANÇAIS!O163), "", FRANÇAIS!O163)</f>
        <v/>
      </c>
      <c r="KG4" s="139" t="str">
        <f>IF(ISBLANK(FRANÇAIS!O154), "", FRANÇAIS!O154)</f>
        <v/>
      </c>
      <c r="KH4" s="137" t="str">
        <f>IF(ISBLANK(FRANÇAIS!O156), "", IF(AND(ISNUMBER(FRANÇAIS!O156), FRANÇAIS!O156&gt;0), FRANÇAIS!O156, ""))</f>
        <v/>
      </c>
      <c r="KI4" s="137" t="str">
        <f>IF(ISBLANK(FRANÇAIS!O157), "", FRANÇAIS!O157)</f>
        <v/>
      </c>
      <c r="KJ4" s="137" t="str">
        <f>IF(ISBLANK(FRANÇAIS!O158), "", FRANÇAIS!O158)</f>
        <v/>
      </c>
      <c r="KK4" s="137" t="str">
        <f>IF(ISBLANK(FRANÇAIS!O159), "", FRANÇAIS!O159)</f>
        <v/>
      </c>
      <c r="KL4" s="139" t="str">
        <f>IF(ISBLANK(FRANÇAIS!O160), "", FRANÇAIS!O160)</f>
        <v/>
      </c>
      <c r="KM4" s="137" t="str">
        <f>IF(ISBLANK(FRANÇAIS!O162), "", FRANÇAIS!O162)</f>
        <v/>
      </c>
      <c r="KN4" s="139" t="str">
        <f>IF(ISBLANK(FRANÇAIS!O164), "", FRANÇAIS!O164)</f>
        <v/>
      </c>
      <c r="KO4" s="137" t="str">
        <f>IF(ISBLANK(FRANÇAIS!O166), "", IF(AND(ISNUMBER(FRANÇAIS!O166), FRANÇAIS!O166&gt;0), FRANÇAIS!O166, ""))</f>
        <v/>
      </c>
      <c r="KP4" s="137" t="str">
        <f>IF(ISBLANK(FRANÇAIS!O168), "", FRANÇAIS!O168)</f>
        <v/>
      </c>
      <c r="KQ4" s="137" t="str">
        <f>IF(ISBLANK(FRANÇAIS!O169), "", FRANÇAIS!O169)</f>
        <v/>
      </c>
      <c r="KR4" s="145" t="str">
        <f>IF(ISBLANK(FRANÇAIS!O170), "", FRANÇAIS!O170)</f>
        <v/>
      </c>
      <c r="KS4" s="141" t="str">
        <f>IF(ISBLANK(FRANÇAIS!O172), "", IF(AND(ISNUMBER(FRANÇAIS!O172), FRANÇAIS!O172&gt;0), FRANÇAIS!O172, ""))</f>
        <v/>
      </c>
      <c r="KT4" s="137" t="str">
        <f>IF(ISBLANK(FRANÇAIS!O174), "", IF(AND(ISNUMBER(FRANÇAIS!O174), FRANÇAIS!O174&gt;0), FRANÇAIS!O174, ""))</f>
        <v/>
      </c>
      <c r="KU4" s="137" t="str">
        <f>IF(ISBLANK(FRANÇAIS!O175), "", FRANÇAIS!O175)</f>
        <v/>
      </c>
      <c r="KV4" s="137" t="str">
        <f>IF(ISBLANK(FRANÇAIS!O176), "", FRANÇAIS!O176)</f>
        <v/>
      </c>
      <c r="KW4" s="137" t="str">
        <f>IF(ISBLANK(FRANÇAIS!O177), "", FRANÇAIS!O177)</f>
        <v/>
      </c>
      <c r="KX4" s="137" t="str">
        <f>IF(ISBLANK(FRANÇAIS!O178), "", FRANÇAIS!O178)</f>
        <v/>
      </c>
      <c r="KY4" s="137" t="str">
        <f>IF(ISBLANK(FRANÇAIS!O179), "", FRANÇAIS!O179)</f>
        <v/>
      </c>
      <c r="KZ4" s="137" t="str">
        <f>IF(ISBLANK(FRANÇAIS!O180), "", FRANÇAIS!O180)</f>
        <v/>
      </c>
      <c r="LA4" s="137" t="str">
        <f>IF(ISBLANK(FRANÇAIS!O181), "", FRANÇAIS!O181)</f>
        <v/>
      </c>
      <c r="LB4" s="137" t="str">
        <f>IF(ISBLANK(FRANÇAIS!O182), "", FRANÇAIS!O182)</f>
        <v/>
      </c>
      <c r="LC4" s="139" t="str">
        <f>IF(ISBLANK(FRANÇAIS!O183), "", FRANÇAIS!O183)</f>
        <v/>
      </c>
      <c r="LD4" s="137" t="str">
        <f>IF(ISBLANK(FRANÇAIS!O185), "", IF(AND(ISNUMBER(FRANÇAIS!O185), FRANÇAIS!O185&gt;0), FRANÇAIS!O185, ""))</f>
        <v/>
      </c>
      <c r="LE4" s="137" t="str">
        <f>IF(ISBLANK(FRANÇAIS!O186), "", FRANÇAIS!O186)</f>
        <v/>
      </c>
      <c r="LF4" s="137" t="str">
        <f>IF(ISBLANK(FRANÇAIS!O187), "", FRANÇAIS!O187)</f>
        <v/>
      </c>
      <c r="LG4" s="137" t="str">
        <f>IF(ISBLANK(FRANÇAIS!O188), "", FRANÇAIS!O188)</f>
        <v/>
      </c>
      <c r="LH4" s="137" t="str">
        <f>IF(ISBLANK(FRANÇAIS!O189), "", FRANÇAIS!O189)</f>
        <v/>
      </c>
      <c r="LI4" s="141" t="str">
        <f>IF(ISBLANK(FRANÇAIS!O191), "", FRANÇAIS!O191)</f>
        <v/>
      </c>
      <c r="LJ4" s="137" t="str">
        <f>IF(ISBLANK(FRANÇAIS!O193), "", IF(AND(ISNUMBER(FRANÇAIS!O193), FRANÇAIS!O193&gt;0), FRANÇAIS!O193, ""))</f>
        <v/>
      </c>
      <c r="LK4" s="137" t="str">
        <f>IF(ISBLANK(FRANÇAIS!O195), "", FRANÇAIS!O195)</f>
        <v/>
      </c>
      <c r="LL4" s="137" t="str">
        <f>IF(ISBLANK(FRANÇAIS!O196), "", FRANÇAIS!O196)</f>
        <v/>
      </c>
      <c r="LM4" s="137" t="str">
        <f>IF(ISBLANK(FRANÇAIS!O197), "", FRANÇAIS!O197)</f>
        <v/>
      </c>
      <c r="LN4" s="137" t="str">
        <f>IF(ISBLANK(FRANÇAIS!O198), "", FRANÇAIS!O198)</f>
        <v/>
      </c>
      <c r="LO4" s="140" t="str">
        <f>IF(ISBLANK(FRANÇAIS!O206), "", IF(AND(ISNUMBER(FRANÇAIS!O206), FRANÇAIS!O206&gt;0), FRANÇAIS!O206, ""))</f>
        <v/>
      </c>
      <c r="LP4" s="137" t="str">
        <f>IF(ISBLANK(FRANÇAIS!O208), "", FRANÇAIS!O208)</f>
        <v/>
      </c>
      <c r="LQ4" s="137" t="str">
        <f>IF(ISBLANK(FRANÇAIS!O209), "", FRANÇAIS!O209)</f>
        <v/>
      </c>
      <c r="LR4" s="137" t="str">
        <f>IF(ISBLANK(FRANÇAIS!O210), "", FRANÇAIS!O210)</f>
        <v/>
      </c>
      <c r="LS4" s="137" t="str">
        <f>IF(ISBLANK(FRANÇAIS!O211), "", FRANÇAIS!O211)</f>
        <v/>
      </c>
      <c r="LT4" s="137" t="str">
        <f>IF(ISBLANK(FRANÇAIS!O212), "", FRANÇAIS!O212)</f>
        <v/>
      </c>
      <c r="LU4" s="137" t="str">
        <f>IF(ISBLANK(FRANÇAIS!O213), "", FRANÇAIS!O213)</f>
        <v/>
      </c>
      <c r="LV4" s="137" t="str">
        <f>IF(ISBLANK(FRANÇAIS!O214), "", FRANÇAIS!O214)</f>
        <v/>
      </c>
      <c r="LW4" s="137" t="str">
        <f>IF(ISBLANK(FRANÇAIS!O215), "", FRANÇAIS!O215)</f>
        <v/>
      </c>
      <c r="LX4" s="139" t="str">
        <f>IF(ISBLANK(FRANÇAIS!O216), "", FRANÇAIS!O216)</f>
        <v/>
      </c>
      <c r="LY4" s="137" t="str">
        <f>IF(ISBLANK(FRANÇAIS!O218), "", IF(AND(ISNUMBER(FRANÇAIS!O218), FRANÇAIS!O218&gt;0), FRANÇAIS!O218, ""))</f>
        <v/>
      </c>
      <c r="LZ4" s="137" t="str">
        <f>IF(ISBLANK(FRANÇAIS!O220), "", FRANÇAIS!O220)</f>
        <v/>
      </c>
      <c r="MA4" s="137" t="str">
        <f>IF(ISBLANK(FRANÇAIS!O221), "", FRANÇAIS!O221)</f>
        <v/>
      </c>
      <c r="MB4" s="139" t="str">
        <f>IF(ISBLANK(FRANÇAIS!O222), "", FRANÇAIS!O222)</f>
        <v/>
      </c>
      <c r="MC4" s="141" t="str">
        <f>IF(ISBLANK(FRANÇAIS!O225), "", FRANÇAIS!O225)</f>
        <v/>
      </c>
      <c r="MD4" s="137" t="str">
        <f>IF(ISBLANK(FRANÇAIS!O233), "", IF(AND(ISNUMBER(FRANÇAIS!O233), FRANÇAIS!O233&gt;0), FRANÇAIS!O233, ""))</f>
        <v/>
      </c>
      <c r="ME4" s="137" t="str">
        <f>IF(ISBLANK(FRANÇAIS!O235), "", IF(AND(ISNUMBER(FRANÇAIS!O235), FRANÇAIS!O235&gt;0), FRANÇAIS!O235, ""))</f>
        <v/>
      </c>
      <c r="MF4" s="137" t="str">
        <f>IF(ISBLANK(FRANÇAIS!O236), "", IF(AND(ISNUMBER(FRANÇAIS!O236), FRANÇAIS!O236&gt;0), FRANÇAIS!O236, ""))</f>
        <v/>
      </c>
      <c r="MG4" s="137" t="str">
        <f>IF(ISBLANK(FRANÇAIS!O237), "", IF(AND(ISNUMBER(FRANÇAIS!O237), FRANÇAIS!O237&gt;0), FRANÇAIS!O237, ""))</f>
        <v/>
      </c>
      <c r="MH4" s="137" t="str">
        <f>IF(ISBLANK(FRANÇAIS!O238), "", IF(AND(ISNUMBER(FRANÇAIS!O238), FRANÇAIS!O238&gt;0), FRANÇAIS!O238, ""))</f>
        <v/>
      </c>
      <c r="MI4" s="137" t="str">
        <f>IF(ISBLANK(FRANÇAIS!O240), "", IF(AND(ISNUMBER(FRANÇAIS!O240), FRANÇAIS!O240&gt;0), FRANÇAIS!O240, ""))</f>
        <v/>
      </c>
      <c r="MJ4" s="137" t="str">
        <f>IF(ISBLANK(FRANÇAIS!O242), "", IF(AND(ISNUMBER(FRANÇAIS!O242), FRANÇAIS!O242&lt;&gt;0), FRANÇAIS!O242, ""))</f>
        <v/>
      </c>
      <c r="MK4" s="137" t="str">
        <f>IF(ISBLANK(FRANÇAIS!O244), "", IF(AND(ISNUMBER(FRANÇAIS!O244), FRANÇAIS!O244&gt;0), FRANÇAIS!O244, ""))</f>
        <v/>
      </c>
      <c r="ML4" s="137" t="str">
        <f>IF(ISBLANK(FRANÇAIS!O246), "", IF(AND(ISNUMBER(FRANÇAIS!O246), FRANÇAIS!O246&gt;0), FRANÇAIS!O246, ""))</f>
        <v/>
      </c>
      <c r="MM4" s="139" t="str">
        <f>IF(ISBLANK(FRANÇAIS!O248), "", IF(AND(ISNUMBER(FRANÇAIS!O248), FRANÇAIS!O248&lt;&gt;0), FRANÇAIS!O248, ""))</f>
        <v/>
      </c>
      <c r="MN4" s="143" t="str">
        <f>IF(ISBLANK(FRANÇAIS!O255), "", IF(AND(ISNUMBER(FRANÇAIS!O255), FRANÇAIS!O255&gt;0), FRANÇAIS!O255, ""))</f>
        <v/>
      </c>
      <c r="MO4" s="143" t="str">
        <f>IF(ISBLANK(FRANÇAIS!O256), "", IF(AND(ISNUMBER(FRANÇAIS!O256), FRANÇAIS!O256&gt;0), FRANÇAIS!O256, ""))</f>
        <v/>
      </c>
      <c r="MP4" s="143" t="str">
        <f>IF(ISBLANK(FRANÇAIS!O257), "", FRANÇAIS!O257)</f>
        <v/>
      </c>
      <c r="MQ4" s="143" t="str">
        <f>IF(ISBLANK(FRANÇAIS!O258), "", FRANÇAIS!O258)</f>
        <v/>
      </c>
      <c r="MR4" s="143" t="str">
        <f>IF(ISBLANK(FRANÇAIS!O259), "", IF(AND(ISNUMBER(FRANÇAIS!O259), FRANÇAIS!O259&gt;0), FRANÇAIS!O259, ""))</f>
        <v/>
      </c>
      <c r="MS4" s="143" t="str">
        <f>IF(ISNUMBER(MT4),IF(ISBLANK(FRANÇAIS!O261), "", FRANÇAIS!O261),IF(FRANÇAIS!O260&gt;0,FRANÇAIS!O260,""))</f>
        <v/>
      </c>
      <c r="MT4" s="143" t="str">
        <f>IF(ISBLANK(FRANÇAIS!O262), "", FRANÇAIS!O262)</f>
        <v/>
      </c>
      <c r="MU4" s="143" t="str">
        <f>IF(ISBLANK(FRANÇAIS!O263), "", FRANÇAIS!O263)</f>
        <v/>
      </c>
      <c r="MV4" s="143" t="str">
        <f>IF(ISBLANK(FRANÇAIS!O265), "", IF(AND(ISNUMBER(FRANÇAIS!O265), FRANÇAIS!O265&gt;0), FRANÇAIS!O265, ""))</f>
        <v/>
      </c>
      <c r="MW4" s="143" t="str">
        <f>IF(ISBLANK(FRANÇAIS!O266), "", IF(AND(ISNUMBER(FRANÇAIS!O266), FRANÇAIS!O266&gt;0), FRANÇAIS!O266, ""))</f>
        <v/>
      </c>
      <c r="MX4" s="143" t="str">
        <f>IF(ISBLANK(FRANÇAIS!O267), "", FRANÇAIS!O267)</f>
        <v/>
      </c>
      <c r="MY4" s="143" t="str">
        <f>IF(ISBLANK(FRANÇAIS!O268), "", FRANÇAIS!O268)</f>
        <v/>
      </c>
      <c r="MZ4" s="143" t="str">
        <f>IF(ISBLANK(FRANÇAIS!O269), "", IF(AND(ISNUMBER(FRANÇAIS!O269), FRANÇAIS!O269&gt;0), FRANÇAIS!O269, ""))</f>
        <v/>
      </c>
      <c r="NA4" s="143" t="str">
        <f>IF(ISBLANK(FRANÇAIS!O270), "", FRANÇAIS!O270)</f>
        <v/>
      </c>
      <c r="NB4" s="143" t="str">
        <f>IF(ISBLANK(FRANÇAIS!O271), "", FRANÇAIS!O271)</f>
        <v/>
      </c>
      <c r="NC4" s="144" t="str">
        <f>IF(ISBLANK(FRANÇAIS!O273), "", IF(AND(ISNUMBER(FRANÇAIS!O273), FRANÇAIS!O273&lt;&gt;0), FRANÇAIS!O273, ""))</f>
        <v/>
      </c>
      <c r="ND4" s="137" t="str">
        <f>IF(ISBLANK(FRANÇAIS!O279), "", IF(AND(ISNUMBER(FRANÇAIS!O279), FRANÇAIS!O279&gt;0), FRANÇAIS!O279, ""))</f>
        <v/>
      </c>
      <c r="NE4" s="137" t="str">
        <f>IF(ISBLANK(FRANÇAIS!K282), "", FRANÇAIS!K282)</f>
        <v/>
      </c>
      <c r="NF4" s="137" t="str">
        <f>IF(ISBLANK(FRANÇAIS!M282), "", FRANÇAIS!M282)</f>
        <v/>
      </c>
      <c r="NG4" s="137" t="str">
        <f>IF(ISBLANK(FRANÇAIS!O282), "", FRANÇAIS!O282)</f>
        <v/>
      </c>
      <c r="NH4" s="139" t="str">
        <f>IF(ISBLANK(FRANÇAIS!Q282), "", FRANÇAIS!Q282)</f>
        <v/>
      </c>
      <c r="NI4" s="137" t="str">
        <f>IF(ISBLANK(FRANÇAIS!O288), "", FRANÇAIS!O288)</f>
        <v/>
      </c>
      <c r="NJ4" s="137" t="str">
        <f>IF(ISBLANK(FRANÇAIS!O289), "", FRANÇAIS!O289)</f>
        <v/>
      </c>
      <c r="NK4" s="141" t="str">
        <f>IF(ISBLANK(FRANÇAIS!J321), "", FRANÇAIS!J321)</f>
        <v/>
      </c>
      <c r="NL4" s="141" t="str">
        <f>IF(ISBLANK(FRANÇAIS!J322), "", FRANÇAIS!J322)</f>
        <v/>
      </c>
      <c r="NM4" s="141" t="str">
        <f>IF(ISBLANK(FRANÇAIS!I321), "", FRANÇAIS!I321)</f>
        <v/>
      </c>
      <c r="NN4" s="141" t="str">
        <f>IF(ISBLANK(FRANÇAIS!I322), "", FRANÇAIS!I322)</f>
        <v/>
      </c>
    </row>
    <row r="5" spans="1:378">
      <c r="A5" s="137" t="str">
        <f>IF(ISBLANK(ESPAÑOL!L27), "", ESPAÑOL!L27)</f>
        <v/>
      </c>
      <c r="B5" s="137" t="str">
        <f>IF(LEN(A5)=3, VLOOKUP(A5, 'List of airports'!A:F, 4, FALSE), "")</f>
        <v/>
      </c>
      <c r="C5" s="137" t="str">
        <f>IF(LEN(A5)=3, VLOOKUP(A5, 'List of airports'!A:F, 3, FALSE), "")</f>
        <v/>
      </c>
      <c r="D5" s="137" t="str">
        <f>IF(ISNA(VLOOKUP(A5,'List of airports'!A:F,6,FALSE)),"",VLOOKUP(A5,'List of airports'!A:F,6,FALSE))</f>
        <v/>
      </c>
      <c r="E5" s="137" t="str">
        <f>IF(LEN(A5)=3, 1, "")</f>
        <v/>
      </c>
      <c r="F5" s="137" t="str">
        <f>IF(LEN(A5)=3, VLOOKUP(A5, 'List of airports'!A:F, 2, FALSE), "")</f>
        <v/>
      </c>
      <c r="G5" s="137"/>
      <c r="H5" s="137" t="str">
        <f>IF(ISBLANK(ESPAÑOL!M96), "", ESPAÑOL!M96)</f>
        <v/>
      </c>
      <c r="I5" s="137" t="str">
        <f>IF(ISBLANK(ESPAÑOL!M98), "", ESPAÑOL!M98)</f>
        <v/>
      </c>
      <c r="J5" s="137" t="str">
        <f>IF(ISBLANK(ESPAÑOL!M100), "", ESPAÑOL!M100)</f>
        <v/>
      </c>
      <c r="K5" s="137"/>
      <c r="L5" s="137"/>
      <c r="M5" s="138"/>
      <c r="N5" s="137"/>
      <c r="O5" s="137"/>
      <c r="P5" s="137"/>
      <c r="Q5" s="137"/>
      <c r="R5" s="137"/>
      <c r="S5" s="137"/>
      <c r="T5" s="139"/>
      <c r="U5" s="140" t="str">
        <f>IF(ISBLANK(ESPAÑOL!C27), IF(ISNA(VLOOKUP(A5,'List of airports'!A:E,5,FALSE)),"",VLOOKUP(A5,'List of airports'!A:E,5,FALSE)), ESPAÑOL!C27)</f>
        <v/>
      </c>
      <c r="V5" s="137" t="str">
        <f>IF(ISBLANK(ESPAÑOL!C29), "", ESPAÑOL!C29)</f>
        <v/>
      </c>
      <c r="W5" s="137" t="str">
        <f>IF(ISBLANK(ESPAÑOL!C31), "", ESPAÑOL!C31)</f>
        <v/>
      </c>
      <c r="X5" s="137" t="str">
        <f>IF(ISBLANK(ESPAÑOL!L29), "", ESPAÑOL!L29)</f>
        <v/>
      </c>
      <c r="Y5" s="139" t="str">
        <f>IF(ISBLANK(ESPAÑOL!L31), "", ESPAÑOL!L31)</f>
        <v/>
      </c>
      <c r="Z5" s="137" t="str">
        <f>IF(ISBLANK(ESPAÑOL!F40), "", ESPAÑOL!F40)</f>
        <v/>
      </c>
      <c r="AA5" s="140" t="str">
        <f>IF(ISBLANK(ESPAÑOL!F39), "", ESPAÑOL!F39)</f>
        <v/>
      </c>
      <c r="AB5" s="137" t="str">
        <f>IF(ISBLANK(ESPAÑOL!F42), "", ESPAÑOL!F42)</f>
        <v/>
      </c>
      <c r="AC5" s="137" t="str">
        <f>IF(ISBLANK(ESPAÑOL!F44), "", ESPAÑOL!F44)</f>
        <v/>
      </c>
      <c r="AD5" s="139" t="str">
        <f>IF(ISBLANK(ESPAÑOL!F46), "", ESPAÑOL!F46)</f>
        <v/>
      </c>
      <c r="AE5" s="137" t="str">
        <f>IF(ISBLANK(ESPAÑOL!H40), "", ESPAÑOL!H40)</f>
        <v/>
      </c>
      <c r="AF5" s="140" t="str">
        <f>IF(ISBLANK(ESPAÑOL!H39), "", ESPAÑOL!H39)</f>
        <v/>
      </c>
      <c r="AG5" s="137" t="str">
        <f>IF(ISBLANK(ESPAÑOL!H42), "", ESPAÑOL!H42)</f>
        <v/>
      </c>
      <c r="AH5" s="137" t="str">
        <f>IF(ISBLANK(ESPAÑOL!H44), "", ESPAÑOL!H44)</f>
        <v/>
      </c>
      <c r="AI5" s="139" t="str">
        <f>IF(ISBLANK(ESPAÑOL!H46), "", ESPAÑOL!H46)</f>
        <v/>
      </c>
      <c r="AJ5" s="137" t="str">
        <f>IF(ISBLANK(ESPAÑOL!O39), "", ESPAÑOL!O39)</f>
        <v/>
      </c>
      <c r="AK5" s="137" t="str">
        <f>IF(ISBLANK(ESPAÑOL!O42), "1 Units", ESPAÑOL!O42)</f>
        <v>1 Units</v>
      </c>
      <c r="AL5" s="137" t="str">
        <f>IF(ISBLANK(ESPAÑOL!O44), "", ESPAÑOL!O44)</f>
        <v/>
      </c>
      <c r="AM5" s="139" t="str">
        <f>IF(ISBLANK(ESPAÑOL!O46), "", ESPAÑOL!O46)</f>
        <v/>
      </c>
      <c r="AN5" s="140" t="str">
        <f>IF(ISTEXT(ESPAÑOL!J49), ESPAÑOL!J49, "")</f>
        <v/>
      </c>
      <c r="AO5" s="139" t="str">
        <f>IF(ISTEXT(ESPAÑOL!J50), ESPAÑOL!J50, "")</f>
        <v/>
      </c>
      <c r="AP5" s="137" t="str">
        <f>IF(ISBLANK(ESPAÑOL!J53), "", ESPAÑOL!J53)</f>
        <v/>
      </c>
      <c r="AQ5" s="137" t="str">
        <f>IF(ISBLANK(ESPAÑOL!M53), "", ESPAÑOL!M53)</f>
        <v/>
      </c>
      <c r="AR5" s="137" t="str">
        <f>IF(ISBLANK(ESPAÑOL!J55), "", ESPAÑOL!J55)</f>
        <v/>
      </c>
      <c r="AS5" s="137" t="str">
        <f>IF(ISBLANK(ESPAÑOL!M55), "", ESPAÑOL!M55)</f>
        <v/>
      </c>
      <c r="AT5" s="137" t="str">
        <f>IF(ISBLANK(ESPAÑOL!J56), "", ESPAÑOL!J56)</f>
        <v/>
      </c>
      <c r="AU5" s="139" t="str">
        <f>IF(ISBLANK(ESPAÑOL!M56), "", ESPAÑOL!M56)</f>
        <v/>
      </c>
      <c r="AV5" s="137" t="str">
        <f>IF(ISBLANK(ESPAÑOL!J58), "", ESPAÑOL!J58)</f>
        <v/>
      </c>
      <c r="AW5" s="137" t="str">
        <f>IF(ISBLANK(ESPAÑOL!M58), "", ESPAÑOL!M58)</f>
        <v/>
      </c>
      <c r="AX5" s="137" t="str">
        <f>IF(ISBLANK(ESPAÑOL!J60), "", ESPAÑOL!J60)</f>
        <v/>
      </c>
      <c r="AY5" s="137" t="str">
        <f>IF(ISBLANK(ESPAÑOL!M60), "", ESPAÑOL!M60)</f>
        <v/>
      </c>
      <c r="AZ5" s="137" t="str">
        <f>IF(ISBLANK(ESPAÑOL!J61), "", ESPAÑOL!J61)</f>
        <v/>
      </c>
      <c r="BA5" s="139" t="str">
        <f>IF(ISBLANK(ESPAÑOL!M61), "", ESPAÑOL!M61)</f>
        <v/>
      </c>
      <c r="BB5" s="137" t="str">
        <f>IF(ISBLANK(ESPAÑOL!J63), "", ESPAÑOL!J63)</f>
        <v/>
      </c>
      <c r="BC5" s="139" t="str">
        <f>IF(ISBLANK(ESPAÑOL!M63), "", ESPAÑOL!M63)</f>
        <v/>
      </c>
      <c r="BD5" s="137" t="str">
        <f>IF(ISBLANK(ESPAÑOL!J65), "", ESPAÑOL!J65)</f>
        <v/>
      </c>
      <c r="BE5" s="137" t="str">
        <f>IF(ISBLANK(ESPAÑOL!M65), "", ESPAÑOL!M65)</f>
        <v/>
      </c>
      <c r="BF5" s="137" t="str">
        <f>IF(ISBLANK(ESPAÑOL!J68), "", ESPAÑOL!J68)</f>
        <v/>
      </c>
      <c r="BG5" s="137" t="str">
        <f>IF(ISBLANK(ESPAÑOL!M68), "", ESPAÑOL!M68)</f>
        <v/>
      </c>
      <c r="BH5" s="137" t="str">
        <f>IF(ISBLANK(ESPAÑOL!J69), "", ESPAÑOL!J69)</f>
        <v/>
      </c>
      <c r="BI5" s="137" t="str">
        <f>IF(ISBLANK(ESPAÑOL!M69), "", ESPAÑOL!M69)</f>
        <v/>
      </c>
      <c r="BJ5" s="137" t="str">
        <f>IF(ISBLANK(ESPAÑOL!J71), "", ESPAÑOL!J71)</f>
        <v/>
      </c>
      <c r="BK5" s="139" t="str">
        <f>IF(ISBLANK(ESPAÑOL!M71), "", ESPAÑOL!M71)</f>
        <v/>
      </c>
      <c r="BL5" s="137" t="str">
        <f>IF(ISBLANK(ESPAÑOL!J78),"", ESPAÑOL!J78)</f>
        <v/>
      </c>
      <c r="BM5" s="137" t="str">
        <f>IF(ISBLANK(ESPAÑOL!J79),"", ESPAÑOL!J79)</f>
        <v/>
      </c>
      <c r="BN5" s="137" t="str">
        <f>IF(ISBLANK(ESPAÑOL!J80),"", ESPAÑOL!J80)</f>
        <v/>
      </c>
      <c r="BO5" s="137" t="str">
        <f>IF(ISBLANK(ESPAÑOL!J81),"", ESPAÑOL!J81)</f>
        <v/>
      </c>
      <c r="BP5" s="137" t="str">
        <f>IF(ISBLANK(ESPAÑOL!J82),"", ESPAÑOL!J82)</f>
        <v/>
      </c>
      <c r="BQ5" s="137" t="str">
        <f>IF(ISBLANK(ESPAÑOL!J83),"", ESPAÑOL!J83)</f>
        <v/>
      </c>
      <c r="BR5" s="137" t="str">
        <f>IF(ISBLANK(ESPAÑOL!J84),"", ESPAÑOL!J84)</f>
        <v/>
      </c>
      <c r="BS5" s="137" t="str">
        <f>IF(ISBLANK(ESPAÑOL!J85),"", ESPAÑOL!J85)</f>
        <v/>
      </c>
      <c r="BT5" s="137" t="str">
        <f>IF(ISBLANK(ESPAÑOL!J86),"", ESPAÑOL!J86)</f>
        <v/>
      </c>
      <c r="BU5" s="137" t="str">
        <f>IF(ISBLANK(ESPAÑOL!J87),"", ESPAÑOL!J87)</f>
        <v/>
      </c>
      <c r="BV5" s="137" t="str">
        <f>IF(ISBLANK(ESPAÑOL!J88),"", ESPAÑOL!J88)</f>
        <v/>
      </c>
      <c r="BW5" s="137" t="str">
        <f>IF(ISBLANK(ESPAÑOL!J89),"", ESPAÑOL!J89)</f>
        <v/>
      </c>
      <c r="BX5" s="137" t="str">
        <f>IF(ISBLANK(ESPAÑOL!J90),"", ESPAÑOL!J90)</f>
        <v/>
      </c>
      <c r="BY5" s="137"/>
      <c r="BZ5" s="137"/>
      <c r="CA5" s="137"/>
      <c r="CB5" s="139"/>
      <c r="CC5" s="137" t="str">
        <f>IF(ISBLANK(ESPAÑOL!M96), "", ESPAÑOL!M96)</f>
        <v/>
      </c>
      <c r="CD5" s="137" t="str">
        <f>IF(ISBLANK(ESPAÑOL!M98), "", ESPAÑOL!M98)</f>
        <v/>
      </c>
      <c r="CE5" s="137" t="str">
        <f>IF(ISBLANK(ESPAÑOL!M100), "", ESPAÑOL!M100)</f>
        <v/>
      </c>
      <c r="CF5" s="137" t="str">
        <f>IF(ISBLANK(ESPAÑOL!M102), "", ESPAÑOL!M102)</f>
        <v/>
      </c>
      <c r="CG5" s="137" t="str">
        <f>IF(ISBLANK(ESPAÑOL!M104), "", ESPAÑOL!M104)</f>
        <v/>
      </c>
      <c r="CH5" s="139" t="str">
        <f>IF(ISBLANK(ESPAÑOL!M106), "", ESPAÑOL!M106)</f>
        <v/>
      </c>
      <c r="CI5" s="137" t="str">
        <f>IF(ISBLANK(ESPAÑOL!K114), "", ESPAÑOL!K114)</f>
        <v/>
      </c>
      <c r="CJ5" s="139" t="str">
        <f>IF(ISBLANK(ESPAÑOL!K116), "", ESPAÑOL!K116)</f>
        <v/>
      </c>
      <c r="CK5" s="137" t="str">
        <f>IF(ISBLANK(ESPAÑOL!J125),"",IF(AND(ISNUMBER(ESPAÑOL!J125),ESPAÑOL!J125&gt;0),ESPAÑOL!J125,""))</f>
        <v/>
      </c>
      <c r="CL5" s="137" t="str">
        <f>IF(ISBLANK(ESPAÑOL!J127), "", ESPAÑOL!J127)</f>
        <v/>
      </c>
      <c r="CM5" s="137" t="str">
        <f>IF(ISBLANK(ESPAÑOL!J128), "", ESPAÑOL!J128)</f>
        <v/>
      </c>
      <c r="CN5" s="137" t="str">
        <f>IF(ISBLANK(ESPAÑOL!J129), "", ESPAÑOL!J129)</f>
        <v/>
      </c>
      <c r="CO5" s="137" t="str">
        <f>IF(ISBLANK(ESPAÑOL!J130), "", ESPAÑOL!J130)</f>
        <v/>
      </c>
      <c r="CP5" s="137" t="str">
        <f>IF(ISBLANK(ESPAÑOL!J131), "", ESPAÑOL!J131)</f>
        <v/>
      </c>
      <c r="CQ5" s="137" t="str">
        <f>IF(ISBLANK(ESPAÑOL!J132), "", ESPAÑOL!J132)</f>
        <v/>
      </c>
      <c r="CR5" s="137" t="str">
        <f>IF(ISBLANK(ESPAÑOL!J133), "", ESPAÑOL!J133)</f>
        <v/>
      </c>
      <c r="CS5" s="137" t="str">
        <f>IF(ISBLANK(ESPAÑOL!J134), "", ESPAÑOL!J134)</f>
        <v/>
      </c>
      <c r="CT5" s="137" t="str">
        <f>IF(ISBLANK(ESPAÑOL!J135), "", ESPAÑOL!J135)</f>
        <v/>
      </c>
      <c r="CU5" s="137" t="str">
        <f>IF(ISBLANK(ESPAÑOL!J136), "", ESPAÑOL!J136)</f>
        <v/>
      </c>
      <c r="CV5" s="137" t="str">
        <f>IF(ISBLANK(ESPAÑOL!J137), "", ESPAÑOL!J137)</f>
        <v/>
      </c>
      <c r="CW5" s="139" t="str">
        <f>IF(ISBLANK(ESPAÑOL!J138), "", ESPAÑOL!J138)</f>
        <v/>
      </c>
      <c r="CX5" s="137" t="str">
        <f>IF(ISBLANK(ESPAÑOL!M125),"",IF(AND(ISNUMBER(ESPAÑOL!M125),ESPAÑOL!M125&gt;0),ESPAÑOL!M125,""))</f>
        <v/>
      </c>
      <c r="CY5" s="137" t="str">
        <f>IF(ISBLANK(ESPAÑOL!M127), "", ESPAÑOL!M127)</f>
        <v/>
      </c>
      <c r="CZ5" s="137" t="str">
        <f>IF(ISBLANK(ESPAÑOL!M128), "", ESPAÑOL!M128)</f>
        <v/>
      </c>
      <c r="DA5" s="137" t="str">
        <f>IF(ISBLANK(ESPAÑOL!M129), "", ESPAÑOL!M129)</f>
        <v/>
      </c>
      <c r="DB5" s="137" t="str">
        <f>IF(ISBLANK(ESPAÑOL!M130), "", ESPAÑOL!M130)</f>
        <v/>
      </c>
      <c r="DC5" s="137" t="str">
        <f>IF(ISBLANK(ESPAÑOL!M131), "", ESPAÑOL!M131)</f>
        <v/>
      </c>
      <c r="DD5" s="137" t="str">
        <f>IF(ISBLANK(ESPAÑOL!M132), "", ESPAÑOL!M132)</f>
        <v/>
      </c>
      <c r="DE5" s="137" t="str">
        <f>IF(ISBLANK(ESPAÑOL!M133), "", ESPAÑOL!M133)</f>
        <v/>
      </c>
      <c r="DF5" s="137" t="str">
        <f>IF(ISBLANK(ESPAÑOL!M134), "", ESPAÑOL!M134)</f>
        <v/>
      </c>
      <c r="DG5" s="137" t="str">
        <f>IF(ISBLANK(ESPAÑOL!M135), "", ESPAÑOL!M135)</f>
        <v/>
      </c>
      <c r="DH5" s="137" t="str">
        <f>IF(ISBLANK(ESPAÑOL!M136), "", ESPAÑOL!M136)</f>
        <v/>
      </c>
      <c r="DI5" s="137" t="str">
        <f>IF(ISBLANK(ESPAÑOL!M137), "", ESPAÑOL!M137)</f>
        <v/>
      </c>
      <c r="DJ5" s="139" t="str">
        <f>IF(ISBLANK(ESPAÑOL!M138), "", ESPAÑOL!M138)</f>
        <v/>
      </c>
      <c r="DK5" s="137" t="str">
        <f>IF(ISBLANK(ESPAÑOL!P125),"",IF(AND(ISNUMBER(ESPAÑOL!P125),ESPAÑOL!P125&gt;0),ESPAÑOL!P125,""))</f>
        <v/>
      </c>
      <c r="DL5" s="137" t="str">
        <f>IF(ISBLANK(ESPAÑOL!P127), "", ESPAÑOL!P127)</f>
        <v/>
      </c>
      <c r="DM5" s="137" t="str">
        <f>IF(ISBLANK(ESPAÑOL!P128), "", ESPAÑOL!P128)</f>
        <v/>
      </c>
      <c r="DN5" s="137" t="str">
        <f>IF(ISBLANK(ESPAÑOL!P129), "", ESPAÑOL!P129)</f>
        <v/>
      </c>
      <c r="DO5" s="137" t="str">
        <f>IF(ISBLANK(ESPAÑOL!P130), "", ESPAÑOL!P130)</f>
        <v/>
      </c>
      <c r="DP5" s="137" t="str">
        <f>IF(ISBLANK(ESPAÑOL!P131), "", ESPAÑOL!P131)</f>
        <v/>
      </c>
      <c r="DQ5" s="137" t="str">
        <f>IF(ISBLANK(ESPAÑOL!P132), "", ESPAÑOL!P132)</f>
        <v/>
      </c>
      <c r="DR5" s="137" t="str">
        <f>IF(ISBLANK(ESPAÑOL!P133), "", ESPAÑOL!P133)</f>
        <v/>
      </c>
      <c r="DS5" s="137" t="str">
        <f>IF(ISBLANK(ESPAÑOL!P134), "", ESPAÑOL!P134)</f>
        <v/>
      </c>
      <c r="DT5" s="137" t="str">
        <f>IF(ISBLANK(ESPAÑOL!P135), "", ESPAÑOL!P135)</f>
        <v/>
      </c>
      <c r="DU5" s="137" t="str">
        <f>IF(ISBLANK(ESPAÑOL!P136), "", ESPAÑOL!P136)</f>
        <v/>
      </c>
      <c r="DV5" s="137" t="str">
        <f>IF(ISBLANK(ESPAÑOL!P137), "", ESPAÑOL!P137)</f>
        <v/>
      </c>
      <c r="DW5" s="139" t="str">
        <f>IF(ISBLANK(ESPAÑOL!P138), "", ESPAÑOL!P138)</f>
        <v/>
      </c>
      <c r="DX5" s="137" t="b">
        <v>0</v>
      </c>
      <c r="DY5" s="137" t="b">
        <v>0</v>
      </c>
      <c r="DZ5" s="137" t="b">
        <v>0</v>
      </c>
      <c r="EA5" s="137" t="b">
        <v>0</v>
      </c>
      <c r="EB5" s="137" t="b">
        <v>0</v>
      </c>
      <c r="EC5" s="137" t="b">
        <v>0</v>
      </c>
      <c r="ED5" s="137" t="b">
        <v>0</v>
      </c>
      <c r="EE5" s="137" t="b">
        <v>0</v>
      </c>
      <c r="EF5" s="137" t="b">
        <v>0</v>
      </c>
      <c r="EG5" s="137" t="b">
        <v>0</v>
      </c>
      <c r="EH5" s="137" t="b">
        <v>0</v>
      </c>
      <c r="EI5" s="139" t="b">
        <v>0</v>
      </c>
      <c r="EJ5" s="137" t="b">
        <v>0</v>
      </c>
      <c r="EK5" s="137" t="b">
        <v>0</v>
      </c>
      <c r="EL5" s="137" t="b">
        <v>0</v>
      </c>
      <c r="EM5" s="137" t="b">
        <v>0</v>
      </c>
      <c r="EN5" s="137" t="b">
        <v>0</v>
      </c>
      <c r="EO5" s="137" t="b">
        <v>0</v>
      </c>
      <c r="EP5" s="137" t="b">
        <v>0</v>
      </c>
      <c r="EQ5" s="137" t="b">
        <v>0</v>
      </c>
      <c r="ER5" s="137" t="b">
        <v>0</v>
      </c>
      <c r="ES5" s="137" t="b">
        <v>0</v>
      </c>
      <c r="ET5" s="137" t="b">
        <v>0</v>
      </c>
      <c r="EU5" s="139" t="b">
        <v>0</v>
      </c>
      <c r="EV5" s="141" t="str">
        <f>IF(ISBLANK(ESPAÑOL!K144), "", IF(AND(ISNUMBER(ESPAÑOL!K144), ESPAÑOL!K144&gt;0), ESPAÑOL!K144, ""))</f>
        <v/>
      </c>
      <c r="EW5" s="141" t="str">
        <f>IF(ISBLANK(ESPAÑOL!K146), "", IF(AND(ISNUMBER(ESPAÑOL!K146), ESPAÑOL!K146&gt;0), ESPAÑOL!K146, ""))</f>
        <v/>
      </c>
      <c r="EX5" s="137" t="str">
        <f>IF(ISBLANK(ESPAÑOL!K148), "", IF(AND(ISNUMBER(ESPAÑOL!K148), ESPAÑOL!K148&gt;0), ESPAÑOL!K148, ""))</f>
        <v/>
      </c>
      <c r="EY5" s="137" t="str">
        <f>IF(ISBLANK(ESPAÑOL!K149), "", ESPAÑOL!K149)</f>
        <v/>
      </c>
      <c r="EZ5" s="137" t="str">
        <f>IF(ISBLANK(ESPAÑOL!K150), "", ESPAÑOL!K150)</f>
        <v/>
      </c>
      <c r="FA5" s="137" t="str">
        <f>IF(ISBLANK(ESPAÑOL!K151), "", ESPAÑOL!K151)</f>
        <v/>
      </c>
      <c r="FB5" s="137" t="str">
        <f>IF(ISBLANK(ESPAÑOL!K152), "", ESPAÑOL!K152)</f>
        <v/>
      </c>
      <c r="FC5" s="137" t="str">
        <f>IF(ISBLANK(ESPAÑOL!K153), "", ESPAÑOL!K153)</f>
        <v/>
      </c>
      <c r="FD5" s="137" t="str">
        <f>IF(ISBLANK(ESPAÑOL!K163), "", ESPAÑOL!K163)</f>
        <v/>
      </c>
      <c r="FE5" s="139" t="str">
        <f>IF(ISBLANK(ESPAÑOL!K154), "", ESPAÑOL!K154)</f>
        <v/>
      </c>
      <c r="FF5" s="137" t="str">
        <f>IF(ISBLANK(ESPAÑOL!K156), "", IF(AND(ISNUMBER(ESPAÑOL!K156), ESPAÑOL!K156&gt;0), ESPAÑOL!K156, ""))</f>
        <v/>
      </c>
      <c r="FG5" s="137" t="str">
        <f>IF(ISBLANK(ESPAÑOL!K157), "", ESPAÑOL!K157)</f>
        <v/>
      </c>
      <c r="FH5" s="137" t="str">
        <f>IF(ISBLANK(ESPAÑOL!K158), "", ESPAÑOL!K158)</f>
        <v/>
      </c>
      <c r="FI5" s="137" t="str">
        <f>IF(ISBLANK(ESPAÑOL!K159), "", ESPAÑOL!K159)</f>
        <v/>
      </c>
      <c r="FJ5" s="139" t="str">
        <f>IF(ISBLANK(ESPAÑOL!K160), "", ESPAÑOL!K160)</f>
        <v/>
      </c>
      <c r="FK5" s="137" t="str">
        <f>IF(ISBLANK(ESPAÑOL!K162), "", ESPAÑOL!K162)</f>
        <v/>
      </c>
      <c r="FL5" s="139" t="str">
        <f>IF(ISBLANK(ESPAÑOL!K164), "", ESPAÑOL!K164)</f>
        <v/>
      </c>
      <c r="FM5" s="137" t="str">
        <f>IF(ISBLANK(ESPAÑOL!K166), "", IF(AND(ISNUMBER(ESPAÑOL!K166), ESPAÑOL!K166&gt;0), ESPAÑOL!K166, ""))</f>
        <v/>
      </c>
      <c r="FN5" s="137" t="str">
        <f>IF(ISBLANK(ESPAÑOL!K168), "", ESPAÑOL!K168)</f>
        <v/>
      </c>
      <c r="FO5" s="137" t="str">
        <f>IF(ISBLANK(ESPAÑOL!K169), "", ESPAÑOL!K169)</f>
        <v/>
      </c>
      <c r="FP5" s="142" t="str">
        <f>IF(ISBLANK(ESPAÑOL!K170), "", ESPAÑOL!K170)</f>
        <v/>
      </c>
      <c r="FQ5" s="141" t="str">
        <f>IF(ISBLANK(ESPAÑOL!K172), "", IF(AND(ISNUMBER(ESPAÑOL!K172), ESPAÑOL!K172&gt;0), ESPAÑOL!K172, ""))</f>
        <v/>
      </c>
      <c r="FR5" s="137" t="str">
        <f>IF(ISBLANK(ESPAÑOL!K174), "", IF(AND(ISNUMBER(ESPAÑOL!K174), ESPAÑOL!K174&gt;0), ESPAÑOL!K174, ""))</f>
        <v/>
      </c>
      <c r="FS5" s="137" t="str">
        <f>IF(ISBLANK(ESPAÑOL!K175), "", ESPAÑOL!K175)</f>
        <v/>
      </c>
      <c r="FT5" s="137" t="str">
        <f>IF(ISBLANK(ESPAÑOL!K176), "", ESPAÑOL!K176)</f>
        <v/>
      </c>
      <c r="FU5" s="137" t="str">
        <f>IF(ISBLANK(ESPAÑOL!K177), "", ESPAÑOL!K177)</f>
        <v/>
      </c>
      <c r="FV5" s="137" t="str">
        <f>IF(ISBLANK(ESPAÑOL!K178), "", ESPAÑOL!K178)</f>
        <v/>
      </c>
      <c r="FW5" s="137" t="str">
        <f>IF(ISBLANK(ESPAÑOL!K179), "", ESPAÑOL!K179)</f>
        <v/>
      </c>
      <c r="FX5" s="137" t="str">
        <f>IF(ISBLANK(ESPAÑOL!K180), "", ESPAÑOL!K180)</f>
        <v/>
      </c>
      <c r="FY5" s="137" t="str">
        <f>IF(ISBLANK(ESPAÑOL!K181), "", ESPAÑOL!K181)</f>
        <v/>
      </c>
      <c r="FZ5" s="137" t="str">
        <f>IF(ISBLANK(ESPAÑOL!K182), "", ESPAÑOL!K182)</f>
        <v/>
      </c>
      <c r="GA5" s="139" t="str">
        <f>IF(ISBLANK(ESPAÑOL!K183), "", ESPAÑOL!K183)</f>
        <v/>
      </c>
      <c r="GB5" s="137" t="str">
        <f>IF(ISBLANK(ESPAÑOL!K185), "", IF(AND(ISNUMBER(ESPAÑOL!K185), ESPAÑOL!K185&gt;0), ESPAÑOL!K185, ""))</f>
        <v/>
      </c>
      <c r="GC5" s="137" t="str">
        <f>IF(ISBLANK(ESPAÑOL!K186), "", ESPAÑOL!K186)</f>
        <v/>
      </c>
      <c r="GD5" s="137" t="str">
        <f>IF(ISBLANK(ESPAÑOL!K187), "", ESPAÑOL!K187)</f>
        <v/>
      </c>
      <c r="GE5" s="137" t="str">
        <f>IF(ISBLANK(ESPAÑOL!K188), "", ESPAÑOL!K188)</f>
        <v/>
      </c>
      <c r="GF5" s="139" t="str">
        <f>IF(ISBLANK(ESPAÑOL!K189), "", ESPAÑOL!K189)</f>
        <v/>
      </c>
      <c r="GG5" s="141" t="str">
        <f>IF(ISBLANK(ESPAÑOL!K191), "", ESPAÑOL!K191)</f>
        <v/>
      </c>
      <c r="GH5" s="137" t="str">
        <f>IF(ISBLANK(ESPAÑOL!K193), "", IF(AND(ISNUMBER(ESPAÑOL!K193), ESPAÑOL!K193&gt;0), ESPAÑOL!K193, ""))</f>
        <v/>
      </c>
      <c r="GI5" s="137" t="str">
        <f>IF(ISBLANK(ESPAÑOL!K195), "", ESPAÑOL!K195)</f>
        <v/>
      </c>
      <c r="GJ5" s="137" t="str">
        <f>IF(ISBLANK(ESPAÑOL!K196), "", ESPAÑOL!K196)</f>
        <v/>
      </c>
      <c r="GK5" s="137" t="str">
        <f>IF(ISBLANK(ESPAÑOL!K197), "", ESPAÑOL!K197)</f>
        <v/>
      </c>
      <c r="GL5" s="139" t="str">
        <f>IF(ISBLANK(ESPAÑOL!K198), "", ESPAÑOL!K198)</f>
        <v/>
      </c>
      <c r="GM5" s="137" t="str">
        <f>IF(ISBLANK(ESPAÑOL!K206), "", IF(AND(ISNUMBER(ESPAÑOL!K206), ESPAÑOL!K206&gt;0), ESPAÑOL!K206, ""))</f>
        <v/>
      </c>
      <c r="GN5" s="137" t="str">
        <f>IF(ISBLANK(ESPAÑOL!K208), "", ESPAÑOL!K208)</f>
        <v/>
      </c>
      <c r="GO5" s="137" t="str">
        <f>IF(ISBLANK(ESPAÑOL!K209), "", ESPAÑOL!K209)</f>
        <v/>
      </c>
      <c r="GP5" s="137" t="str">
        <f>IF(ISBLANK(ESPAÑOL!K210), "", ESPAÑOL!K210)</f>
        <v/>
      </c>
      <c r="GQ5" s="137" t="str">
        <f>IF(ISBLANK(ESPAÑOL!K211), "", ESPAÑOL!K211)</f>
        <v/>
      </c>
      <c r="GR5" s="137" t="str">
        <f>IF(ISBLANK(ESPAÑOL!K212), "", ESPAÑOL!K212)</f>
        <v/>
      </c>
      <c r="GS5" s="137" t="str">
        <f>IF(ISBLANK(ESPAÑOL!K213), "", ESPAÑOL!K213)</f>
        <v/>
      </c>
      <c r="GT5" s="137" t="str">
        <f>IF(ISBLANK(ESPAÑOL!K214), "", ESPAÑOL!K214)</f>
        <v/>
      </c>
      <c r="GU5" s="137" t="str">
        <f>IF(ISBLANK(ESPAÑOL!K215), "", ESPAÑOL!K215)</f>
        <v/>
      </c>
      <c r="GV5" s="139" t="str">
        <f>IF(ISBLANK(ESPAÑOL!K216), "", ESPAÑOL!K216)</f>
        <v/>
      </c>
      <c r="GW5" s="137" t="str">
        <f>IF(ISBLANK(ESPAÑOL!K218), "", IF(AND(ISNUMBER(ESPAÑOL!K218), ESPAÑOL!K218&gt;0), ESPAÑOL!K218, ""))</f>
        <v/>
      </c>
      <c r="GX5" s="137" t="str">
        <f>IF(ISBLANK(ESPAÑOL!K220), "", ESPAÑOL!K220)</f>
        <v/>
      </c>
      <c r="GY5" s="137" t="str">
        <f>IF(ISBLANK(ESPAÑOL!K221), "", ESPAÑOL!K221)</f>
        <v/>
      </c>
      <c r="GZ5" s="139" t="str">
        <f>IF(ISBLANK(ESPAÑOL!K222), "", ESPAÑOL!K222)</f>
        <v/>
      </c>
      <c r="HA5" s="139" t="str">
        <f>IF(ISBLANK(ESPAÑOL!K225), "", ESPAÑOL!K225)</f>
        <v/>
      </c>
      <c r="HB5" s="137" t="str">
        <f>IF(ISBLANK(ESPAÑOL!K233), "", IF(AND(ISNUMBER(ESPAÑOL!K233), ESPAÑOL!K233&gt;0), ESPAÑOL!K233, ""))</f>
        <v/>
      </c>
      <c r="HC5" s="137" t="str">
        <f>IF(ISBLANK(ESPAÑOL!K235), "", IF(AND(ISNUMBER(ESPAÑOL!K235), ESPAÑOL!K235&gt;0), ESPAÑOL!K235, ""))</f>
        <v/>
      </c>
      <c r="HD5" s="137" t="str">
        <f>IF(ISBLANK(ESPAÑOL!K236), "", IF(AND(ISNUMBER(ESPAÑOL!K236), ESPAÑOL!K236&gt;0), ESPAÑOL!K236, ""))</f>
        <v/>
      </c>
      <c r="HE5" s="137" t="str">
        <f>IF(ISBLANK(ESPAÑOL!K237), "", IF(AND(ISNUMBER(ESPAÑOL!K237), ESPAÑOL!K237&gt;0), ESPAÑOL!K237, ""))</f>
        <v/>
      </c>
      <c r="HF5" s="137" t="str">
        <f>IF(ISBLANK(ESPAÑOL!K238), "", IF(AND(ISNUMBER(ESPAÑOL!K238), ESPAÑOL!K238&gt;0), ESPAÑOL!K238, ""))</f>
        <v/>
      </c>
      <c r="HG5" s="137" t="str">
        <f>IF(ISBLANK(ESPAÑOL!K240), "", IF(AND(ISNUMBER(ESPAÑOL!K240), ESPAÑOL!K240&gt;0), ESPAÑOL!K240, ""))</f>
        <v/>
      </c>
      <c r="HH5" s="137" t="str">
        <f>IF(ISBLANK(ESPAÑOL!K242), "", IF(AND(ISNUMBER(ESPAÑOL!K242), ESPAÑOL!K242&lt;&gt;0), ESPAÑOL!K242, ""))</f>
        <v/>
      </c>
      <c r="HI5" s="137" t="str">
        <f>IF(ISBLANK(ESPAÑOL!K244), "", IF(AND(ISNUMBER(ESPAÑOL!K244), ESPAÑOL!K244&gt;0), ESPAÑOL!K244, ""))</f>
        <v/>
      </c>
      <c r="HJ5" s="137" t="str">
        <f>IF(ISBLANK(ESPAÑOL!K246), "", IF(AND(ISNUMBER(ESPAÑOL!K246), ESPAÑOL!K246&gt;0), ESPAÑOL!K246, ""))</f>
        <v/>
      </c>
      <c r="HK5" s="139" t="str">
        <f>IF(ISBLANK(ESPAÑOL!K248), "", IF(AND(ISNUMBER(ESPAÑOL!K248), ESPAÑOL!K248&lt;&gt;0), ESPAÑOL!K248, ""))</f>
        <v/>
      </c>
      <c r="HL5" s="143" t="str">
        <f>IF(ISBLANK(ESPAÑOL!K255), "", IF(AND(ISNUMBER(ESPAÑOL!K255), ESPAÑOL!K255&gt;0), ESPAÑOL!K255, ""))</f>
        <v/>
      </c>
      <c r="HM5" s="143" t="str">
        <f>IF(ISBLANK(ESPAÑOL!K256), "", IF(AND(ISNUMBER(ESPAÑOL!K256), ESPAÑOL!K256&gt;0), ESPAÑOL!K256, ""))</f>
        <v/>
      </c>
      <c r="HN5" s="143" t="str">
        <f>IF(ISBLANK(ESPAÑOL!K257), "", ESPAÑOL!K257)</f>
        <v/>
      </c>
      <c r="HO5" s="143" t="str">
        <f>IF(ISBLANK(ESPAÑOL!K258), "", ESPAÑOL!K258)</f>
        <v/>
      </c>
      <c r="HP5" s="143" t="str">
        <f>IF(ISBLANK(ESPAÑOL!K259), "", IF(AND(ISNUMBER(ESPAÑOL!K259), ESPAÑOL!K259&gt;0), ESPAÑOL!K259, ""))</f>
        <v/>
      </c>
      <c r="HQ5" s="143" t="str">
        <f>IF(ISNUMBER(HR5),IF(ISBLANK(ESPAÑOL!K261), "", ESPAÑOL!K261),IF(ESPAÑOL!K260&gt;0,ESPAÑOL!K260,""))</f>
        <v/>
      </c>
      <c r="HR5" s="143" t="str">
        <f>IF(ISBLANK(ESPAÑOL!K262), "", ESPAÑOL!K262)</f>
        <v/>
      </c>
      <c r="HS5" s="143" t="str">
        <f>IF(ISBLANK(ESPAÑOL!K263), "", ESPAÑOL!K263)</f>
        <v/>
      </c>
      <c r="HT5" s="143" t="str">
        <f>IF(ISBLANK(ESPAÑOL!K265), "", IF(AND(ISNUMBER(ESPAÑOL!K265), ESPAÑOL!K265&gt;0), ESPAÑOL!K265, ""))</f>
        <v/>
      </c>
      <c r="HU5" s="143" t="str">
        <f>IF(ISBLANK(ESPAÑOL!K266), "", IF(AND(ISNUMBER(ESPAÑOL!K266), ESPAÑOL!K266&gt;0), ESPAÑOL!K266, ""))</f>
        <v/>
      </c>
      <c r="HV5" s="143" t="str">
        <f>IF(ISBLANK(ESPAÑOL!K267), "", ESPAÑOL!K267)</f>
        <v/>
      </c>
      <c r="HW5" s="143" t="str">
        <f>IF(ISBLANK(ESPAÑOL!K268), "", ESPAÑOL!K268)</f>
        <v/>
      </c>
      <c r="HX5" s="143" t="str">
        <f>IF(ISBLANK(ESPAÑOL!K269), "", IF(AND(ISNUMBER(ESPAÑOL!K269), ESPAÑOL!K269&gt;0), ESPAÑOL!K269, ""))</f>
        <v/>
      </c>
      <c r="HY5" s="143" t="str">
        <f>IF(ISBLANK(ESPAÑOL!K270), "", ESPAÑOL!K270)</f>
        <v/>
      </c>
      <c r="HZ5" s="143" t="str">
        <f>IF(ISBLANK(ESPAÑOL!K271), "", ESPAÑOL!K271)</f>
        <v/>
      </c>
      <c r="IA5" s="144" t="str">
        <f>IF(ISBLANK(ESPAÑOL!K273), "", IF(AND(ISNUMBER(ESPAÑOL!K273), ESPAÑOL!K273&lt;&gt;0), ESPAÑOL!K273, ""))</f>
        <v/>
      </c>
      <c r="IB5" s="137" t="str">
        <f>IF(ISBLANK(ESPAÑOL!K279), "", IF(AND(ISNUMBER(ESPAÑOL!K279), ESPAÑOL!K279&gt;0), ESPAÑOL!K279, ""))</f>
        <v/>
      </c>
      <c r="IC5" s="137" t="str">
        <f>IF(ISBLANK(ESPAÑOL!K282), "", ESPAÑOL!K282)</f>
        <v/>
      </c>
      <c r="ID5" s="137" t="str">
        <f>IF(ISBLANK(ESPAÑOL!M282), "", ESPAÑOL!M282)</f>
        <v/>
      </c>
      <c r="IE5" s="137" t="str">
        <f>IF(ISBLANK(ESPAÑOL!O282), "", ESPAÑOL!O282)</f>
        <v/>
      </c>
      <c r="IF5" s="139" t="str">
        <f>IF(ISBLANK(ESPAÑOL!Q282), "", ESPAÑOL!Q282)</f>
        <v/>
      </c>
      <c r="IG5" s="137" t="str">
        <f>IF(ISBLANK(ESPAÑOL!K288), "", ESPAÑOL!K288)</f>
        <v/>
      </c>
      <c r="IH5" s="139" t="str">
        <f>IF(ISBLANK(ESPAÑOL!K289), "", ESPAÑOL!K289)</f>
        <v/>
      </c>
      <c r="II5" s="140" t="str">
        <f>IF(ISBLANK(ESPAÑOL!K297), "", ESPAÑOL!K297)</f>
        <v/>
      </c>
      <c r="IJ5" s="137" t="str">
        <f>IF(ISBLANK(ESPAÑOL!M297), "", ESPAÑOL!M297)</f>
        <v/>
      </c>
      <c r="IK5" s="139" t="str">
        <f>IF(ISBLANK(ESPAÑOL!O297), "", ESPAÑOL!O297)</f>
        <v/>
      </c>
      <c r="IL5" s="137" t="str">
        <f>IF(ISBLANK(ESPAÑOL!I302), "", ESPAÑOL!I302)</f>
        <v/>
      </c>
      <c r="IM5" s="137" t="str">
        <f>IF(ISBLANK(ESPAÑOL!I304), "", IF(AND(ISNUMBER(ESPAÑOL!I304), ESPAÑOL!I304&gt;0), ESPAÑOL!I304, ""))</f>
        <v/>
      </c>
      <c r="IN5" s="137" t="str">
        <f>IF(ISBLANK(ESPAÑOL!I305), "", ESPAÑOL!I305)</f>
        <v/>
      </c>
      <c r="IO5" s="137" t="str">
        <f>IF(ISBLANK(ESPAÑOL!I306), "", ESPAÑOL!I306)</f>
        <v/>
      </c>
      <c r="IP5" s="137" t="str">
        <f>IF(ISBLANK(ESPAÑOL!I307), "", ESPAÑOL!I307)</f>
        <v/>
      </c>
      <c r="IQ5" s="137" t="str">
        <f>IF(ISBLANK(ESPAÑOL!I308), "", IF(AND(ISNUMBER(ESPAÑOL!I308), ESPAÑOL!I308&gt;0), ESPAÑOL!I308, ""))</f>
        <v/>
      </c>
      <c r="IR5" s="137" t="str">
        <f>IF(ISBLANK(ESPAÑOL!I309), "", ESPAÑOL!I309)</f>
        <v/>
      </c>
      <c r="IS5" s="137" t="str">
        <f>IF(ISBLANK(ESPAÑOL!I310), "", ESPAÑOL!I310)</f>
        <v/>
      </c>
      <c r="IT5" s="137" t="str">
        <f>IF(ISBLANK(ESPAÑOL!I311), "", ESPAÑOL!I311)</f>
        <v/>
      </c>
      <c r="IU5" s="137" t="str">
        <f>IF(ISBLANK(ESPAÑOL!I312), "", ESPAÑOL!I312)</f>
        <v/>
      </c>
      <c r="IV5" s="137" t="str">
        <f>IF(ISBLANK(ESPAÑOL!I313), "", ESPAÑOL!I313)</f>
        <v/>
      </c>
      <c r="IW5" s="137" t="str">
        <f>IF(ISBLANK(ESPAÑOL!I314), "", ESPAÑOL!I314)</f>
        <v/>
      </c>
      <c r="IX5" s="139" t="str">
        <f>IF(ISBLANK(ESPAÑOL!I315), "", ESPAÑOL!I315)</f>
        <v/>
      </c>
      <c r="IY5" s="137" t="str">
        <f>IF(ISBLANK(ESPAÑOL!J302), "", ESPAÑOL!J302)</f>
        <v/>
      </c>
      <c r="IZ5" s="137" t="str">
        <f>IF(ISBLANK(ESPAÑOL!J304), "", IF(AND(ISNUMBER(ESPAÑOL!J304), ESPAÑOL!J304&gt;0), ESPAÑOL!J304, ""))</f>
        <v/>
      </c>
      <c r="JA5" s="137" t="str">
        <f>IF(ISBLANK(ESPAÑOL!J305), "", ESPAÑOL!J305)</f>
        <v/>
      </c>
      <c r="JB5" s="137" t="str">
        <f>IF(ISBLANK(ESPAÑOL!J306), "", ESPAÑOL!J306)</f>
        <v/>
      </c>
      <c r="JC5" s="137" t="str">
        <f>IF(ISBLANK(ESPAÑOL!J307), "", ESPAÑOL!J307)</f>
        <v/>
      </c>
      <c r="JD5" s="137" t="str">
        <f>IF(ISBLANK(ESPAÑOL!J308), "", IF(AND(ISNUMBER(ESPAÑOL!J308), ESPAÑOL!J308&gt;0), ESPAÑOL!J308, ""))</f>
        <v/>
      </c>
      <c r="JE5" s="137" t="str">
        <f>IF(ISBLANK(ESPAÑOL!J309), "", ESPAÑOL!J309)</f>
        <v/>
      </c>
      <c r="JF5" s="137" t="str">
        <f>IF(ISBLANK(ESPAÑOL!J310), "", ESPAÑOL!J310)</f>
        <v/>
      </c>
      <c r="JG5" s="137" t="str">
        <f>IF(ISBLANK(ESPAÑOL!J311), "", ESPAÑOL!J311)</f>
        <v/>
      </c>
      <c r="JH5" s="137" t="str">
        <f>IF(ISBLANK(ESPAÑOL!J312), "", ESPAÑOL!J312)</f>
        <v/>
      </c>
      <c r="JI5" s="137" t="str">
        <f>IF(ISBLANK(ESPAÑOL!J313), "", ESPAÑOL!J313)</f>
        <v/>
      </c>
      <c r="JJ5" s="137" t="str">
        <f>IF(ISBLANK(ESPAÑOL!J314), "", ESPAÑOL!J314)</f>
        <v/>
      </c>
      <c r="JK5" s="139" t="str">
        <f>IF(ISBLANK(ESPAÑOL!J315), "", ESPAÑOL!J315)</f>
        <v/>
      </c>
      <c r="JL5" s="137" t="str">
        <f>IF(ISBLANK(ESPAÑOL!I302), "", ESPAÑOL!I302)</f>
        <v/>
      </c>
      <c r="JM5" s="137" t="str">
        <f>IF(ISBLANK(ESPAÑOL!J302), "", ESPAÑOL!J302)</f>
        <v/>
      </c>
      <c r="JN5" s="137" t="str">
        <f>IF(ISBLANK(ESPAÑOL!K302), "", ESPAÑOL!K302)</f>
        <v/>
      </c>
      <c r="JO5" s="137" t="str">
        <f>IF(ISBLANK(ESPAÑOL!L302), "", ESPAÑOL!L302)</f>
        <v/>
      </c>
      <c r="JP5" s="137" t="str">
        <f>IF(ISBLANK(ESPAÑOL!M302), "", ESPAÑOL!M302)</f>
        <v/>
      </c>
      <c r="JQ5" s="137" t="str">
        <f>IF(ISBLANK(ESPAÑOL!N302), "", ESPAÑOL!N302)</f>
        <v/>
      </c>
      <c r="JR5" s="137" t="str">
        <f>IF(ISBLANK(ESPAÑOL!O302), "", ESPAÑOL!O302)</f>
        <v/>
      </c>
      <c r="JS5" s="137" t="str">
        <f>IF(ISBLANK(ESPAÑOL!P302), "", ESPAÑOL!P302)</f>
        <v/>
      </c>
      <c r="JT5" s="137" t="str">
        <f>IF(ISBLANK(ESPAÑOL!Q302), "", ESPAÑOL!Q302)</f>
        <v/>
      </c>
      <c r="JU5" s="137" t="str">
        <f>IF(ISBLANK(ESPAÑOL!D328), "", ESPAÑOL!D328)</f>
        <v/>
      </c>
      <c r="JV5" s="168"/>
      <c r="JW5" s="169"/>
      <c r="JX5" s="304" t="str">
        <f>IF(ISBLANK(ESPAÑOL!O144), "", IF(AND(ISNUMBER(ESPAÑOL!O144), ESPAÑOL!O144&gt;0), ESPAÑOL!O144, ""))</f>
        <v/>
      </c>
      <c r="JY5" s="304" t="str">
        <f>IF(ISBLANK(ESPAÑOL!O146), "", IF(AND(ISNUMBER(ESPAÑOL!O146), ESPAÑOL!O146&gt;0), ESPAÑOL!O146, ""))</f>
        <v/>
      </c>
      <c r="JZ5" s="304" t="str">
        <f>IF(ISBLANK(ESPAÑOL!O148), "", IF(AND(ISNUMBER(ESPAÑOL!O148), ESPAÑOL!O148&gt;0), ESPAÑOL!O148, ""))</f>
        <v/>
      </c>
      <c r="KA5" s="304" t="str">
        <f>IF(ISBLANK(ESPAÑOL!O149), "", ESPAÑOL!O149)</f>
        <v/>
      </c>
      <c r="KB5" s="304" t="str">
        <f>IF(ISBLANK(ESPAÑOL!O150), "", ESPAÑOL!O150)</f>
        <v/>
      </c>
      <c r="KC5" s="304" t="str">
        <f>IF(ISBLANK(ESPAÑOL!O151), "", ESPAÑOL!O151)</f>
        <v/>
      </c>
      <c r="KD5" s="304" t="str">
        <f>IF(ISBLANK(ESPAÑOL!O152), "", ESPAÑOL!O152)</f>
        <v/>
      </c>
      <c r="KE5" s="304" t="str">
        <f>IF(ISBLANK(ESPAÑOL!O153), "", ESPAÑOL!O153)</f>
        <v/>
      </c>
      <c r="KF5" s="304" t="str">
        <f>IF(ISBLANK(ESPAÑOL!O163), "", ESPAÑOL!O163)</f>
        <v/>
      </c>
      <c r="KG5" s="304" t="str">
        <f>IF(ISBLANK(ESPAÑOL!O154), "", ESPAÑOL!O154)</f>
        <v/>
      </c>
      <c r="KH5" s="304" t="str">
        <f>IF(ISBLANK(ESPAÑOL!O156), "", IF(AND(ISNUMBER(ESPAÑOL!O156), ESPAÑOL!O156&gt;0), ESPAÑOL!O156, ""))</f>
        <v/>
      </c>
      <c r="KI5" s="304" t="str">
        <f>IF(ISBLANK(ESPAÑOL!O157), "", ESPAÑOL!O157)</f>
        <v/>
      </c>
      <c r="KJ5" s="304" t="str">
        <f>IF(ISBLANK(ESPAÑOL!O158), "", ESPAÑOL!O158)</f>
        <v/>
      </c>
      <c r="KK5" s="304" t="str">
        <f>IF(ISBLANK(ESPAÑOL!O159), "", ESPAÑOL!O159)</f>
        <v/>
      </c>
      <c r="KL5" s="304" t="str">
        <f>IF(ISBLANK(ESPAÑOL!O160), "", ESPAÑOL!O160)</f>
        <v/>
      </c>
      <c r="KM5" s="304" t="str">
        <f>IF(ISBLANK(ESPAÑOL!O162), "", ESPAÑOL!O162)</f>
        <v/>
      </c>
      <c r="KN5" s="304" t="str">
        <f>IF(ISBLANK(ESPAÑOL!O164), "", ESPAÑOL!O164)</f>
        <v/>
      </c>
      <c r="KO5" s="304" t="str">
        <f>IF(ISBLANK(ESPAÑOL!O166), "", IF(AND(ISNUMBER(ESPAÑOL!O166), ESPAÑOL!O166&gt;0), ESPAÑOL!O166, ""))</f>
        <v/>
      </c>
      <c r="KP5" s="304" t="str">
        <f>IF(ISBLANK(ESPAÑOL!O168), "", ESPAÑOL!O168)</f>
        <v/>
      </c>
      <c r="KQ5" s="304" t="str">
        <f>IF(ISBLANK(ESPAÑOL!O169), "", ESPAÑOL!O169)</f>
        <v/>
      </c>
      <c r="KR5" s="304" t="str">
        <f>IF(ISBLANK(ESPAÑOL!O170), "", ESPAÑOL!O170)</f>
        <v/>
      </c>
      <c r="KS5" s="304" t="str">
        <f>IF(ISBLANK(ESPAÑOL!O172), "", IF(AND(ISNUMBER(ESPAÑOL!O172), ESPAÑOL!O172&gt;0), ESPAÑOL!O172, ""))</f>
        <v/>
      </c>
      <c r="KT5" s="304" t="str">
        <f>IF(ISBLANK(ESPAÑOL!O174), "", IF(AND(ISNUMBER(ESPAÑOL!O174), ESPAÑOL!O174&gt;0), ESPAÑOL!O174, ""))</f>
        <v/>
      </c>
      <c r="KU5" s="304" t="str">
        <f>IF(ISBLANK(ESPAÑOL!O175), "", ESPAÑOL!O175)</f>
        <v/>
      </c>
      <c r="KV5" s="304" t="str">
        <f>IF(ISBLANK(ESPAÑOL!O176), "", ESPAÑOL!O176)</f>
        <v/>
      </c>
      <c r="KW5" s="304" t="str">
        <f>IF(ISBLANK(ESPAÑOL!O177), "", ESPAÑOL!O177)</f>
        <v/>
      </c>
      <c r="KX5" s="304" t="str">
        <f>IF(ISBLANK(ESPAÑOL!O178), "", ESPAÑOL!O178)</f>
        <v/>
      </c>
      <c r="KY5" s="304" t="str">
        <f>IF(ISBLANK(ESPAÑOL!O179), "", ESPAÑOL!O179)</f>
        <v/>
      </c>
      <c r="KZ5" s="304" t="str">
        <f>IF(ISBLANK(ESPAÑOL!O180), "", ESPAÑOL!O180)</f>
        <v/>
      </c>
      <c r="LA5" s="304" t="str">
        <f>IF(ISBLANK(ESPAÑOL!O181), "", ESPAÑOL!O181)</f>
        <v/>
      </c>
      <c r="LB5" s="304" t="str">
        <f>IF(ISBLANK(ESPAÑOL!O182), "", ESPAÑOL!O182)</f>
        <v/>
      </c>
      <c r="LC5" s="304" t="str">
        <f>IF(ISBLANK(ESPAÑOL!O183), "", ESPAÑOL!O183)</f>
        <v/>
      </c>
      <c r="LD5" s="304" t="str">
        <f>IF(ISBLANK(ESPAÑOL!O185), "", IF(AND(ISNUMBER(ESPAÑOL!O185), ESPAÑOL!O185&gt;0), ESPAÑOL!O185, ""))</f>
        <v/>
      </c>
      <c r="LE5" s="304" t="str">
        <f>IF(ISBLANK(ESPAÑOL!O186), "", ESPAÑOL!O186)</f>
        <v/>
      </c>
      <c r="LF5" s="304" t="str">
        <f>IF(ISBLANK(ESPAÑOL!O187), "", ESPAÑOL!O187)</f>
        <v/>
      </c>
      <c r="LG5" s="304" t="str">
        <f>IF(ISBLANK(ESPAÑOL!O188), "", ESPAÑOL!O188)</f>
        <v/>
      </c>
      <c r="LH5" s="304" t="str">
        <f>IF(ISBLANK(ESPAÑOL!O189), "", ESPAÑOL!O189)</f>
        <v/>
      </c>
      <c r="LI5" s="304" t="str">
        <f>IF(ISBLANK(ESPAÑOL!O191), "", ESPAÑOL!O191)</f>
        <v/>
      </c>
      <c r="LJ5" s="304" t="str">
        <f>IF(ISBLANK(ESPAÑOL!O193), "", IF(AND(ISNUMBER(ESPAÑOL!O193), ESPAÑOL!O193&gt;0), ESPAÑOL!O193, ""))</f>
        <v/>
      </c>
      <c r="LK5" s="304" t="str">
        <f>IF(ISBLANK(ESPAÑOL!O195), "", ESPAÑOL!O195)</f>
        <v/>
      </c>
      <c r="LL5" s="304" t="str">
        <f>IF(ISBLANK(ESPAÑOL!O196), "", ESPAÑOL!O196)</f>
        <v/>
      </c>
      <c r="LM5" s="304" t="str">
        <f>IF(ISBLANK(ESPAÑOL!O197), "", ESPAÑOL!O197)</f>
        <v/>
      </c>
      <c r="LN5" s="304" t="str">
        <f>IF(ISBLANK(ESPAÑOL!O198), "", ESPAÑOL!O198)</f>
        <v/>
      </c>
      <c r="LO5" s="304" t="str">
        <f>IF(ISBLANK(ESPAÑOL!O206), "", IF(AND(ISNUMBER(ESPAÑOL!O206), ESPAÑOL!O206&gt;0), ESPAÑOL!O206, ""))</f>
        <v/>
      </c>
      <c r="LP5" s="304" t="str">
        <f>IF(ISBLANK(ESPAÑOL!O208), "", ESPAÑOL!O208)</f>
        <v/>
      </c>
      <c r="LQ5" s="304" t="str">
        <f>IF(ISBLANK(ESPAÑOL!O209), "", ESPAÑOL!O209)</f>
        <v/>
      </c>
      <c r="LR5" s="304" t="str">
        <f>IF(ISBLANK(ESPAÑOL!O210), "", ESPAÑOL!O210)</f>
        <v/>
      </c>
      <c r="LS5" s="304" t="str">
        <f>IF(ISBLANK(ESPAÑOL!O211), "", ESPAÑOL!O211)</f>
        <v/>
      </c>
      <c r="LT5" s="304" t="str">
        <f>IF(ISBLANK(ESPAÑOL!O212), "", ESPAÑOL!O212)</f>
        <v/>
      </c>
      <c r="LU5" s="304" t="str">
        <f>IF(ISBLANK(ESPAÑOL!O213), "", ESPAÑOL!O213)</f>
        <v/>
      </c>
      <c r="LV5" s="304" t="str">
        <f>IF(ISBLANK(ESPAÑOL!O214), "", ESPAÑOL!O214)</f>
        <v/>
      </c>
      <c r="LW5" s="304" t="str">
        <f>IF(ISBLANK(ESPAÑOL!O215), "", ESPAÑOL!O215)</f>
        <v/>
      </c>
      <c r="LX5" s="304" t="str">
        <f>IF(ISBLANK(ESPAÑOL!O216), "", ESPAÑOL!O216)</f>
        <v/>
      </c>
      <c r="LY5" s="304" t="str">
        <f>IF(ISBLANK(ESPAÑOL!O218), "", IF(AND(ISNUMBER(ESPAÑOL!O218), ESPAÑOL!O218&gt;0), ESPAÑOL!O218, ""))</f>
        <v/>
      </c>
      <c r="LZ5" s="304" t="str">
        <f>IF(ISBLANK(ESPAÑOL!O220), "", ESPAÑOL!O220)</f>
        <v/>
      </c>
      <c r="MA5" s="304" t="str">
        <f>IF(ISBLANK(ESPAÑOL!O221), "", ESPAÑOL!O221)</f>
        <v/>
      </c>
      <c r="MB5" s="304" t="str">
        <f>IF(ISBLANK(ESPAÑOL!O222), "", ESPAÑOL!O222)</f>
        <v/>
      </c>
      <c r="MC5" s="304" t="str">
        <f>IF(ISBLANK(ESPAÑOL!O225), "", ESPAÑOL!O225)</f>
        <v/>
      </c>
      <c r="MD5" s="304" t="str">
        <f>IF(ISBLANK(ESPAÑOL!O233), "", IF(AND(ISNUMBER(ESPAÑOL!O233), ESPAÑOL!O233&gt;0), ESPAÑOL!O233, ""))</f>
        <v/>
      </c>
      <c r="ME5" s="304" t="str">
        <f>IF(ISBLANK(ESPAÑOL!O235), "", IF(AND(ISNUMBER(ESPAÑOL!O235), ESPAÑOL!O235&gt;0), ESPAÑOL!O235, ""))</f>
        <v/>
      </c>
      <c r="MF5" s="304" t="str">
        <f>IF(ISBLANK(ESPAÑOL!O236), "", IF(AND(ISNUMBER(ESPAÑOL!O236), ESPAÑOL!O236&gt;0), ESPAÑOL!O236, ""))</f>
        <v/>
      </c>
      <c r="MG5" s="304" t="str">
        <f>IF(ISBLANK(ESPAÑOL!O237), "", IF(AND(ISNUMBER(ESPAÑOL!O237), ESPAÑOL!O237&gt;0), ESPAÑOL!O237, ""))</f>
        <v/>
      </c>
      <c r="MH5" s="304" t="str">
        <f>IF(ISBLANK(ESPAÑOL!O238), "", IF(AND(ISNUMBER(ESPAÑOL!O238), ESPAÑOL!O238&gt;0), ESPAÑOL!O238, ""))</f>
        <v/>
      </c>
      <c r="MI5" s="304" t="str">
        <f>IF(ISBLANK(ESPAÑOL!O240), "", IF(AND(ISNUMBER(ESPAÑOL!O240), ESPAÑOL!O240&gt;0), ESPAÑOL!O240, ""))</f>
        <v/>
      </c>
      <c r="MJ5" s="304" t="str">
        <f>IF(ISBLANK(ESPAÑOL!O242), "", IF(AND(ISNUMBER(ESPAÑOL!O242), ESPAÑOL!O242&lt;&gt;0), ESPAÑOL!O242, ""))</f>
        <v/>
      </c>
      <c r="MK5" s="304" t="str">
        <f>IF(ISBLANK(ESPAÑOL!O244), "", IF(AND(ISNUMBER(ESPAÑOL!O244), ESPAÑOL!O244&gt;0), ESPAÑOL!O244, ""))</f>
        <v/>
      </c>
      <c r="ML5" s="304" t="str">
        <f>IF(ISBLANK(ESPAÑOL!O246), "", IF(AND(ISNUMBER(ESPAÑOL!O246), ESPAÑOL!O246&gt;0), ESPAÑOL!O246, ""))</f>
        <v/>
      </c>
      <c r="MM5" s="304" t="str">
        <f>IF(ISBLANK(ESPAÑOL!O248), "", IF(AND(ISNUMBER(ESPAÑOL!O248), ESPAÑOL!O248&lt;&gt;0), ESPAÑOL!O248, ""))</f>
        <v/>
      </c>
      <c r="MN5" s="305" t="str">
        <f>IF(ISBLANK(ESPAÑOL!O255), "", IF(AND(ISNUMBER(ESPAÑOL!O255), ESPAÑOL!O255&gt;0), ESPAÑOL!O255, ""))</f>
        <v/>
      </c>
      <c r="MO5" s="305" t="str">
        <f>IF(ISBLANK(ESPAÑOL!O256), "", IF(AND(ISNUMBER(ESPAÑOL!O256), ESPAÑOL!O256&gt;0), ESPAÑOL!O256, ""))</f>
        <v/>
      </c>
      <c r="MP5" s="305" t="str">
        <f>IF(ISBLANK(ESPAÑOL!O257), "", ESPAÑOL!O257)</f>
        <v/>
      </c>
      <c r="MQ5" s="305" t="str">
        <f>IF(ISBLANK(ESPAÑOL!O258), "", ESPAÑOL!O258)</f>
        <v/>
      </c>
      <c r="MR5" s="305" t="str">
        <f>IF(ISBLANK(ESPAÑOL!O259), "", IF(AND(ISNUMBER(ESPAÑOL!O259), ESPAÑOL!O259&gt;0), ESPAÑOL!O259, ""))</f>
        <v/>
      </c>
      <c r="MS5" s="305" t="str">
        <f>IF(ISNUMBER(MT5),IF(ISBLANK(ESPAÑOL!O261), "", ESPAÑOL!O261),IF(ESPAÑOL!O260&gt;0,ESPAÑOL!O260,""))</f>
        <v/>
      </c>
      <c r="MT5" s="305" t="str">
        <f>IF(ISBLANK(ESPAÑOL!O262), "", ESPAÑOL!O262)</f>
        <v/>
      </c>
      <c r="MU5" s="305" t="str">
        <f>IF(ISBLANK(ESPAÑOL!O263), "", ESPAÑOL!O263)</f>
        <v/>
      </c>
      <c r="MV5" s="305" t="str">
        <f>IF(ISBLANK(ESPAÑOL!O265), "", IF(AND(ISNUMBER(ESPAÑOL!O265), ESPAÑOL!O265&gt;0), ESPAÑOL!O265, ""))</f>
        <v/>
      </c>
      <c r="MW5" s="305" t="str">
        <f>IF(ISBLANK(ESPAÑOL!O266), "", IF(AND(ISNUMBER(ESPAÑOL!O266), ESPAÑOL!O266&gt;0), ESPAÑOL!O266, ""))</f>
        <v/>
      </c>
      <c r="MX5" s="305" t="str">
        <f>IF(ISBLANK(ESPAÑOL!O267), "", ESPAÑOL!O267)</f>
        <v/>
      </c>
      <c r="MY5" s="305" t="str">
        <f>IF(ISBLANK(ESPAÑOL!O268), "", ESPAÑOL!O268)</f>
        <v/>
      </c>
      <c r="MZ5" s="305" t="str">
        <f>IF(ISBLANK(ESPAÑOL!O269), "", IF(AND(ISNUMBER(ESPAÑOL!O269), ESPAÑOL!O269&gt;0), ESPAÑOL!O269, ""))</f>
        <v/>
      </c>
      <c r="NA5" s="305" t="str">
        <f>IF(ISBLANK(ESPAÑOL!O270), "", ESPAÑOL!O270)</f>
        <v/>
      </c>
      <c r="NB5" s="305" t="str">
        <f>IF(ISBLANK(ESPAÑOL!O271), "", ESPAÑOL!O271)</f>
        <v/>
      </c>
      <c r="NC5" s="305" t="str">
        <f>IF(ISBLANK(ESPAÑOL!O273), "", IF(AND(ISNUMBER(ESPAÑOL!O273), ESPAÑOL!O273&lt;&gt;0), ESPAÑOL!O273, ""))</f>
        <v/>
      </c>
      <c r="ND5" s="304" t="str">
        <f>IF(ISBLANK(ESPAÑOL!O279), "", IF(AND(ISNUMBER(ESPAÑOL!O279), ESPAÑOL!O279&gt;0), ESPAÑOL!O279, ""))</f>
        <v/>
      </c>
      <c r="NE5" s="304" t="str">
        <f>IF(ISBLANK(ESPAÑOL!K282), "", ESPAÑOL!K282)</f>
        <v/>
      </c>
      <c r="NF5" s="304" t="str">
        <f>IF(ISBLANK(ESPAÑOL!M282), "", ESPAÑOL!M282)</f>
        <v/>
      </c>
      <c r="NG5" s="304" t="str">
        <f>IF(ISBLANK(ESPAÑOL!O282), "", ESPAÑOL!O282)</f>
        <v/>
      </c>
      <c r="NH5" s="304" t="str">
        <f>IF(ISBLANK(ESPAÑOL!Q282), "", ESPAÑOL!Q282)</f>
        <v/>
      </c>
      <c r="NI5" s="304" t="str">
        <f>IF(ISBLANK(ESPAÑOL!O288), "", ESPAÑOL!O288)</f>
        <v/>
      </c>
      <c r="NJ5" s="304" t="str">
        <f>IF(ISBLANK(ESPAÑOL!O289), "", ESPAÑOL!O289)</f>
        <v/>
      </c>
      <c r="NK5" s="304" t="str">
        <f>IF(ISBLANK(ESPAÑOL!J321), "", ESPAÑOL!J321)</f>
        <v/>
      </c>
      <c r="NL5" s="304" t="str">
        <f>IF(ISBLANK(ESPAÑOL!J322), "", ESPAÑOL!J322)</f>
        <v/>
      </c>
      <c r="NM5" s="304" t="str">
        <f>IF(ISBLANK(ESPAÑOL!I321), "", ESPAÑOL!I321)</f>
        <v/>
      </c>
      <c r="NN5" s="304" t="str">
        <f>IF(ISBLANK(ESPAÑOL!I322), "", ESPAÑOL!I322)</f>
        <v/>
      </c>
    </row>
    <row r="6" spans="1:378">
      <c r="A6" s="137" t="str">
        <f>IF(ISBLANK(中文!L27), "", 中文!L27)</f>
        <v/>
      </c>
      <c r="B6" s="137" t="str">
        <f>IF(LEN(A5)=3, VLOOKUP(A5, 'List of airports'!A:F, 4, FALSE), "")</f>
        <v/>
      </c>
      <c r="C6" s="137" t="str">
        <f>IF(LEN(A5)=3, VLOOKUP(A5, 'List of airports'!A:F, 3, FALSE), "")</f>
        <v/>
      </c>
      <c r="D6" s="137" t="str">
        <f>IF(ISNA(VLOOKUP(A6,'List of airports'!A:F,6,FALSE)),"",VLOOKUP(A6,'List of airports'!A:F,6,FALSE))</f>
        <v/>
      </c>
      <c r="E6" s="137" t="str">
        <f>IF(LEN(A5)=3, 1, "")</f>
        <v/>
      </c>
      <c r="F6" s="137" t="str">
        <f>IF(LEN(A5)=3, VLOOKUP(A5, 'List of airports'!A:F, 2, FALSE), "")</f>
        <v/>
      </c>
      <c r="G6" s="137"/>
      <c r="H6" s="137" t="str">
        <f>IF(ISBLANK(中文!M96), "", 中文!M96)</f>
        <v/>
      </c>
      <c r="I6" s="137" t="str">
        <f>IF(ISBLANK(中文!M98), "", 中文!M98)</f>
        <v/>
      </c>
      <c r="J6" s="137" t="str">
        <f>IF(ISBLANK(中文!M100), "", 中文!M100)</f>
        <v/>
      </c>
      <c r="K6" s="137"/>
      <c r="L6" s="137"/>
      <c r="M6" s="138"/>
      <c r="N6" s="137"/>
      <c r="O6" s="137"/>
      <c r="P6" s="137"/>
      <c r="Q6" s="137"/>
      <c r="R6" s="137"/>
      <c r="S6" s="137"/>
      <c r="T6" s="139"/>
      <c r="U6" s="140" t="str">
        <f>IF(ISBLANK(中文!C27), IF(ISNA(VLOOKUP(A6,'List of airports'!A:E,5,FALSE)),"",VLOOKUP(A6,'List of airports'!A:E,5,FALSE)), 中文!C27)</f>
        <v/>
      </c>
      <c r="V6" s="137" t="str">
        <f>IF(ISBLANK(中文!C29), "", 中文!C29)</f>
        <v/>
      </c>
      <c r="W6" s="137" t="str">
        <f>IF(ISBLANK(中文!C31), "", 中文!C31)</f>
        <v/>
      </c>
      <c r="X6" s="137" t="str">
        <f>IF(ISBLANK(中文!L29), "", 中文!L29)</f>
        <v/>
      </c>
      <c r="Y6" s="139" t="str">
        <f>IF(ISBLANK(中文!L31), "", 中文!L31)</f>
        <v/>
      </c>
      <c r="Z6" s="137" t="str">
        <f>IF(ISBLANK(中文!F40), "", 中文!F40)</f>
        <v/>
      </c>
      <c r="AA6" s="140" t="str">
        <f>IF(ISBLANK(中文!F39), "", 中文!F39)</f>
        <v/>
      </c>
      <c r="AB6" s="137" t="str">
        <f>IF(ISBLANK(中文!F42), "", 中文!F42)</f>
        <v/>
      </c>
      <c r="AC6" s="137" t="str">
        <f>IF(ISBLANK(中文!F44), "", 中文!F44)</f>
        <v/>
      </c>
      <c r="AD6" s="139" t="str">
        <f>IF(ISBLANK(中文!F46), "", 中文!F46)</f>
        <v/>
      </c>
      <c r="AE6" s="137" t="str">
        <f>IF(ISBLANK(中文!H40), "", 中文!H40)</f>
        <v/>
      </c>
      <c r="AF6" s="140" t="str">
        <f>IF(ISBLANK(中文!H39), "", 中文!H39)</f>
        <v/>
      </c>
      <c r="AG6" s="137" t="str">
        <f>IF(ISBLANK(中文!H42), "", 中文!H42)</f>
        <v/>
      </c>
      <c r="AH6" s="137" t="str">
        <f>IF(ISBLANK(中文!H44), "", 中文!H44)</f>
        <v/>
      </c>
      <c r="AI6" s="139" t="str">
        <f>IF(ISBLANK(中文!H46), "", 中文!H46)</f>
        <v/>
      </c>
      <c r="AJ6" s="137" t="str">
        <f>IF(ISBLANK(中文!O39), "", 中文!O39)</f>
        <v/>
      </c>
      <c r="AK6" s="137" t="str">
        <f>IF(ISBLANK(中文!O42), "1 Units", 中文!O42)</f>
        <v>1 Units</v>
      </c>
      <c r="AL6" s="137" t="str">
        <f>IF(ISBLANK(中文!O44), "", 中文!O44)</f>
        <v/>
      </c>
      <c r="AM6" s="139" t="str">
        <f>IF(ISBLANK(中文!O46), "", 中文!O46)</f>
        <v/>
      </c>
      <c r="AN6" s="140" t="str">
        <f>IF(ISTEXT(中文!#REF!), 中文!#REF!, "")</f>
        <v/>
      </c>
      <c r="AO6" s="139" t="str">
        <f>IF(ISTEXT(中文!#REF!), 中文!#REF!, "")</f>
        <v/>
      </c>
      <c r="AP6" s="137" t="str">
        <f>IF(ISBLANK(中文!J53), "", 中文!J53)</f>
        <v/>
      </c>
      <c r="AQ6" s="137" t="str">
        <f>IF(ISBLANK(中文!M53), "", 中文!M53)</f>
        <v/>
      </c>
      <c r="AR6" s="137" t="str">
        <f>IF(ISBLANK(中文!J55), "", 中文!J55)</f>
        <v/>
      </c>
      <c r="AS6" s="137" t="str">
        <f>IF(ISBLANK(中文!M55), "", 中文!M55)</f>
        <v/>
      </c>
      <c r="AT6" s="137" t="str">
        <f>IF(ISBLANK(中文!J56), "", 中文!J56)</f>
        <v/>
      </c>
      <c r="AU6" s="139" t="str">
        <f>IF(ISBLANK(中文!M56), "", 中文!M56)</f>
        <v/>
      </c>
      <c r="AV6" s="137" t="str">
        <f>IF(ISBLANK(中文!J58), "", 中文!J58)</f>
        <v/>
      </c>
      <c r="AW6" s="137" t="str">
        <f>IF(ISBLANK(中文!M58), "", 中文!M58)</f>
        <v/>
      </c>
      <c r="AX6" s="137" t="str">
        <f>IF(ISBLANK(中文!J60), "", 中文!J60)</f>
        <v/>
      </c>
      <c r="AY6" s="137" t="str">
        <f>IF(ISBLANK(中文!M60), "", 中文!M60)</f>
        <v/>
      </c>
      <c r="AZ6" s="137" t="str">
        <f>IF(ISBLANK(中文!J61), "", 中文!J61)</f>
        <v/>
      </c>
      <c r="BA6" s="139" t="str">
        <f>IF(ISBLANK(中文!M61), "", 中文!M61)</f>
        <v/>
      </c>
      <c r="BB6" s="137" t="str">
        <f>IF(ISBLANK(中文!J63), "", 中文!J63)</f>
        <v/>
      </c>
      <c r="BC6" s="139" t="str">
        <f>IF(ISBLANK(中文!M63), "", 中文!M63)</f>
        <v/>
      </c>
      <c r="BD6" s="137" t="str">
        <f>IF(ISBLANK(中文!J65), "", 中文!J65)</f>
        <v/>
      </c>
      <c r="BE6" s="137" t="str">
        <f>IF(ISBLANK(中文!M65), "", 中文!M65)</f>
        <v/>
      </c>
      <c r="BF6" s="137" t="str">
        <f>IF(ISBLANK(中文!J68), "", 中文!J68)</f>
        <v/>
      </c>
      <c r="BG6" s="137" t="str">
        <f>IF(ISBLANK(中文!M68), "", 中文!M68)</f>
        <v/>
      </c>
      <c r="BH6" s="137" t="str">
        <f>IF(ISBLANK(中文!J69), "", 中文!J69)</f>
        <v/>
      </c>
      <c r="BI6" s="137" t="str">
        <f>IF(ISBLANK(中文!M69), "", 中文!M69)</f>
        <v/>
      </c>
      <c r="BJ6" s="137" t="str">
        <f>IF(ISBLANK(中文!J71), "", 中文!J71)</f>
        <v/>
      </c>
      <c r="BK6" s="139" t="str">
        <f>IF(ISBLANK(中文!M71), "", 中文!M71)</f>
        <v/>
      </c>
      <c r="BL6" s="137" t="str">
        <f>IF(ISBLANK(中文!J78),"", 中文!J78)</f>
        <v/>
      </c>
      <c r="BM6" s="137" t="str">
        <f>IF(ISBLANK(中文!J79),"", 中文!J79)</f>
        <v/>
      </c>
      <c r="BN6" s="137" t="str">
        <f>IF(ISBLANK(中文!J80),"", 中文!J80)</f>
        <v/>
      </c>
      <c r="BO6" s="137" t="str">
        <f>IF(ISBLANK(中文!J81),"", 中文!J81)</f>
        <v/>
      </c>
      <c r="BP6" s="137" t="str">
        <f>IF(ISBLANK(中文!J82),"", 中文!J82)</f>
        <v/>
      </c>
      <c r="BQ6" s="137" t="str">
        <f>IF(ISBLANK(中文!J83),"", 中文!J83)</f>
        <v/>
      </c>
      <c r="BR6" s="137" t="str">
        <f>IF(ISBLANK(中文!J84),"", 中文!J84)</f>
        <v/>
      </c>
      <c r="BS6" s="137" t="str">
        <f>IF(ISBLANK(中文!J85),"", 中文!J85)</f>
        <v/>
      </c>
      <c r="BT6" s="137" t="str">
        <f>IF(ISBLANK(中文!J86),"", 中文!J86)</f>
        <v/>
      </c>
      <c r="BU6" s="137" t="str">
        <f>IF(ISBLANK(中文!J87),"", 中文!J87)</f>
        <v/>
      </c>
      <c r="BV6" s="137" t="str">
        <f>IF(ISBLANK(中文!J88),"", 中文!J88)</f>
        <v/>
      </c>
      <c r="BW6" s="137" t="str">
        <f>IF(ISBLANK(中文!J89),"", 中文!J89)</f>
        <v/>
      </c>
      <c r="BX6" s="137" t="str">
        <f>IF(ISBLANK(中文!J90),"", 中文!J90)</f>
        <v/>
      </c>
      <c r="BY6" s="137"/>
      <c r="BZ6" s="137"/>
      <c r="CA6" s="137"/>
      <c r="CB6" s="139"/>
      <c r="CC6" s="137" t="str">
        <f>IF(ISBLANK(中文!M96), "", 中文!M96)</f>
        <v/>
      </c>
      <c r="CD6" s="137" t="str">
        <f>IF(ISBLANK(中文!M98), "", 中文!M98)</f>
        <v/>
      </c>
      <c r="CE6" s="137" t="str">
        <f>IF(ISBLANK(中文!M100), "", 中文!M100)</f>
        <v/>
      </c>
      <c r="CF6" s="137" t="str">
        <f>IF(ISBLANK(中文!M102), "", 中文!M102)</f>
        <v/>
      </c>
      <c r="CG6" s="137" t="str">
        <f>IF(ISBLANK(中文!M104), "", 中文!M104)</f>
        <v/>
      </c>
      <c r="CH6" s="139" t="str">
        <f>IF(ISBLANK(中文!M106), "", 中文!M106)</f>
        <v/>
      </c>
      <c r="CI6" s="137" t="str">
        <f>IF(ISBLANK(中文!K114), "", 中文!K114)</f>
        <v/>
      </c>
      <c r="CJ6" s="139" t="str">
        <f>IF(ISBLANK(中文!K116), "", 中文!K116)</f>
        <v/>
      </c>
      <c r="CK6" s="137" t="str">
        <f>IF(ISBLANK(中文!J125), "", IF(AND(ISNUMBER(中文!J125), 中文!J125&gt;0), 中文!J125, ""))</f>
        <v/>
      </c>
      <c r="CL6" s="137" t="str">
        <f>IF(ISBLANK(中文!J127), "", 中文!J127)</f>
        <v/>
      </c>
      <c r="CM6" s="137" t="str">
        <f>IF(ISBLANK(中文!J128), "", 中文!J128)</f>
        <v/>
      </c>
      <c r="CN6" s="137" t="str">
        <f>IF(ISBLANK(中文!J129), "", 中文!J129)</f>
        <v/>
      </c>
      <c r="CO6" s="137" t="str">
        <f>IF(ISBLANK(中文!J130), "", 中文!J130)</f>
        <v/>
      </c>
      <c r="CP6" s="137" t="str">
        <f>IF(ISBLANK(中文!J131), "", 中文!J131)</f>
        <v/>
      </c>
      <c r="CQ6" s="137" t="str">
        <f>IF(ISBLANK(中文!J132), "", 中文!J132)</f>
        <v/>
      </c>
      <c r="CR6" s="137" t="str">
        <f>IF(ISBLANK(中文!J133), "", 中文!J133)</f>
        <v/>
      </c>
      <c r="CS6" s="137" t="str">
        <f>IF(ISBLANK(中文!J134), "", 中文!J134)</f>
        <v/>
      </c>
      <c r="CT6" s="137" t="str">
        <f>IF(ISBLANK(中文!J135), "", 中文!J135)</f>
        <v/>
      </c>
      <c r="CU6" s="137" t="str">
        <f>IF(ISBLANK(中文!J136), "", 中文!J136)</f>
        <v/>
      </c>
      <c r="CV6" s="137" t="str">
        <f>IF(ISBLANK(中文!J137), "", 中文!J137)</f>
        <v/>
      </c>
      <c r="CW6" s="139" t="str">
        <f>IF(ISBLANK(中文!J138), "", 中文!J138)</f>
        <v/>
      </c>
      <c r="CX6" s="137" t="str">
        <f>IF(ISBLANK(中文!M125), "", IF(AND(ISNUMBER(中文!M125), 中文!M125&gt;0), 中文!M125, ""))</f>
        <v/>
      </c>
      <c r="CY6" s="137" t="str">
        <f>IF(ISBLANK(中文!M127), "", 中文!M127)</f>
        <v/>
      </c>
      <c r="CZ6" s="137" t="str">
        <f>IF(ISBLANK(中文!M128), "", 中文!M128)</f>
        <v/>
      </c>
      <c r="DA6" s="137" t="str">
        <f>IF(ISBLANK(中文!M129), "", 中文!M129)</f>
        <v/>
      </c>
      <c r="DB6" s="137" t="str">
        <f>IF(ISBLANK(中文!M130), "", 中文!M130)</f>
        <v/>
      </c>
      <c r="DC6" s="137" t="str">
        <f>IF(ISBLANK(中文!M131), "", 中文!M131)</f>
        <v/>
      </c>
      <c r="DD6" s="137" t="str">
        <f>IF(ISBLANK(中文!M132), "", 中文!M132)</f>
        <v/>
      </c>
      <c r="DE6" s="137" t="str">
        <f>IF(ISBLANK(中文!M133), "", 中文!M133)</f>
        <v/>
      </c>
      <c r="DF6" s="137" t="str">
        <f>IF(ISBLANK(中文!M134), "", 中文!M134)</f>
        <v/>
      </c>
      <c r="DG6" s="137" t="str">
        <f>IF(ISBLANK(中文!M135), "", 中文!M135)</f>
        <v/>
      </c>
      <c r="DH6" s="137" t="str">
        <f>IF(ISBLANK(中文!M136), "", 中文!M136)</f>
        <v/>
      </c>
      <c r="DI6" s="137" t="str">
        <f>IF(ISBLANK(中文!M137), "", 中文!M137)</f>
        <v/>
      </c>
      <c r="DJ6" s="139" t="str">
        <f>IF(ISBLANK(中文!M138), "", 中文!M138)</f>
        <v/>
      </c>
      <c r="DK6" s="137" t="str">
        <f>IF(ISBLANK(中文!P125), "", IF(AND(ISNUMBER(中文!P125), 中文!P125&gt;0), 中文!P125, ""))</f>
        <v/>
      </c>
      <c r="DL6" s="137" t="str">
        <f>IF(ISBLANK(中文!P127), "", 中文!P127)</f>
        <v/>
      </c>
      <c r="DM6" s="137" t="str">
        <f>IF(ISBLANK(中文!P128), "", 中文!P128)</f>
        <v/>
      </c>
      <c r="DN6" s="137" t="str">
        <f>IF(ISBLANK(中文!P129), "", 中文!P129)</f>
        <v/>
      </c>
      <c r="DO6" s="137" t="str">
        <f>IF(ISBLANK(中文!P130), "", 中文!P130)</f>
        <v/>
      </c>
      <c r="DP6" s="137" t="str">
        <f>IF(ISBLANK(中文!P131), "", 中文!P131)</f>
        <v/>
      </c>
      <c r="DQ6" s="137" t="str">
        <f>IF(ISBLANK(中文!P132), "", 中文!P132)</f>
        <v/>
      </c>
      <c r="DR6" s="137" t="str">
        <f>IF(ISBLANK(中文!P133), "", 中文!P133)</f>
        <v/>
      </c>
      <c r="DS6" s="137" t="str">
        <f>IF(ISBLANK(中文!P134), "", 中文!P134)</f>
        <v/>
      </c>
      <c r="DT6" s="137" t="str">
        <f>IF(ISBLANK(中文!P135), "", 中文!P135)</f>
        <v/>
      </c>
      <c r="DU6" s="137" t="str">
        <f>IF(ISBLANK(中文!P136), "", 中文!P136)</f>
        <v/>
      </c>
      <c r="DV6" s="137" t="str">
        <f>IF(ISBLANK(中文!P137), "", 中文!P137)</f>
        <v/>
      </c>
      <c r="DW6" s="139" t="str">
        <f>IF(ISBLANK(中文!P138), "", 中文!P138)</f>
        <v/>
      </c>
      <c r="DX6" s="137" t="b">
        <v>0</v>
      </c>
      <c r="DY6" s="137" t="b">
        <v>0</v>
      </c>
      <c r="DZ6" s="137" t="b">
        <v>0</v>
      </c>
      <c r="EA6" s="137" t="b">
        <v>0</v>
      </c>
      <c r="EB6" s="137" t="b">
        <v>0</v>
      </c>
      <c r="EC6" s="137" t="b">
        <v>0</v>
      </c>
      <c r="ED6" s="137" t="b">
        <v>0</v>
      </c>
      <c r="EE6" s="137" t="b">
        <v>0</v>
      </c>
      <c r="EF6" s="137" t="b">
        <v>0</v>
      </c>
      <c r="EG6" s="137" t="b">
        <v>0</v>
      </c>
      <c r="EH6" s="137" t="b">
        <v>0</v>
      </c>
      <c r="EI6" s="139" t="b">
        <v>0</v>
      </c>
      <c r="EJ6" s="137" t="b">
        <v>0</v>
      </c>
      <c r="EK6" s="137" t="b">
        <v>0</v>
      </c>
      <c r="EL6" s="137" t="b">
        <v>0</v>
      </c>
      <c r="EM6" s="137" t="b">
        <v>0</v>
      </c>
      <c r="EN6" s="137" t="b">
        <v>0</v>
      </c>
      <c r="EO6" s="137" t="b">
        <v>0</v>
      </c>
      <c r="EP6" s="137" t="b">
        <v>0</v>
      </c>
      <c r="EQ6" s="137" t="b">
        <v>0</v>
      </c>
      <c r="ER6" s="137" t="b">
        <v>0</v>
      </c>
      <c r="ES6" s="137" t="b">
        <v>0</v>
      </c>
      <c r="ET6" s="137" t="b">
        <v>0</v>
      </c>
      <c r="EU6" s="139" t="b">
        <v>0</v>
      </c>
      <c r="EV6" s="141" t="str">
        <f>IF(ISBLANK(中文!K144), "", IF(AND(ISNUMBER(中文!K144), 中文!K144&gt;0), 中文!K144, ""))</f>
        <v/>
      </c>
      <c r="EW6" s="141" t="str">
        <f>IF(ISBLANK(中文!K146), "", IF(AND(ISNUMBER(中文!K146), 中文!K146&gt;0), 中文!K146, ""))</f>
        <v/>
      </c>
      <c r="EX6" s="137" t="str">
        <f>IF(ISBLANK(中文!K148), "", IF(AND(ISNUMBER(中文!K148), 中文!K148&gt;0), 中文!K148, ""))</f>
        <v/>
      </c>
      <c r="EY6" s="137" t="str">
        <f>IF(ISBLANK(中文!K149), "", 中文!K149)</f>
        <v/>
      </c>
      <c r="EZ6" s="137" t="str">
        <f>IF(ISBLANK(中文!K150), "", 中文!K150)</f>
        <v/>
      </c>
      <c r="FA6" s="137" t="str">
        <f>IF(ISBLANK(中文!K151), "", 中文!K151)</f>
        <v/>
      </c>
      <c r="FB6" s="137" t="str">
        <f>IF(ISBLANK(中文!K152), "", 中文!K152)</f>
        <v/>
      </c>
      <c r="FC6" s="137" t="str">
        <f>IF(ISBLANK(中文!K153), "", 中文!K153)</f>
        <v/>
      </c>
      <c r="FD6" s="137" t="str">
        <f>IF(ISBLANK(中文!K163), "", 中文!K163)</f>
        <v/>
      </c>
      <c r="FE6" s="139" t="str">
        <f>IF(ISBLANK(中文!K154), "", 中文!K154)</f>
        <v/>
      </c>
      <c r="FF6" s="137" t="str">
        <f>IF(ISBLANK(中文!K156), "", IF(AND(ISNUMBER(中文!K156), 中文!K156&gt;0), 中文!K156, ""))</f>
        <v/>
      </c>
      <c r="FG6" s="137" t="str">
        <f>IF(ISBLANK(中文!K157), "", 中文!K157)</f>
        <v/>
      </c>
      <c r="FH6" s="137" t="str">
        <f>IF(ISBLANK(中文!K158), "", 中文!K158)</f>
        <v/>
      </c>
      <c r="FI6" s="137" t="str">
        <f>IF(ISBLANK(中文!K159), "", 中文!K159)</f>
        <v/>
      </c>
      <c r="FJ6" s="139" t="str">
        <f>IF(ISBLANK(中文!K160), "", 中文!K160)</f>
        <v/>
      </c>
      <c r="FK6" s="137" t="str">
        <f>IF(ISBLANK(中文!K162), "", 中文!K162)</f>
        <v/>
      </c>
      <c r="FL6" s="139" t="str">
        <f>IF(ISBLANK(中文!K164), "", 中文!K164)</f>
        <v/>
      </c>
      <c r="FM6" s="137" t="str">
        <f>IF(ISBLANK(中文!K166), "", IF(AND(ISNUMBER(中文!K166), 中文!K166&gt;0), 中文!K166, ""))</f>
        <v/>
      </c>
      <c r="FN6" s="137" t="str">
        <f>IF(ISBLANK(中文!K168), "", 中文!K168)</f>
        <v/>
      </c>
      <c r="FO6" s="137" t="str">
        <f>IF(ISBLANK(中文!K169), "", 中文!K169)</f>
        <v/>
      </c>
      <c r="FP6" s="142" t="str">
        <f>IF(ISBLANK(中文!K170), "", 中文!K170)</f>
        <v/>
      </c>
      <c r="FQ6" s="141" t="str">
        <f>IF(ISBLANK(中文!K172), "", IF(AND(ISNUMBER(中文!K172), 中文!K172&gt;0), 中文!K172, ""))</f>
        <v/>
      </c>
      <c r="FR6" s="137" t="str">
        <f>IF(ISBLANK(中文!K174), "", IF(AND(ISNUMBER(中文!K174), 中文!K174&gt;0), 中文!K174, ""))</f>
        <v/>
      </c>
      <c r="FS6" s="137" t="str">
        <f>IF(ISBLANK(中文!K175), "", 中文!K175)</f>
        <v/>
      </c>
      <c r="FT6" s="137" t="str">
        <f>IF(ISBLANK(中文!K176), "", 中文!K176)</f>
        <v/>
      </c>
      <c r="FU6" s="137" t="str">
        <f>IF(ISBLANK(中文!K177), "", 中文!K177)</f>
        <v/>
      </c>
      <c r="FV6" s="137" t="str">
        <f>IF(ISBLANK(中文!K178), "", 中文!K178)</f>
        <v/>
      </c>
      <c r="FW6" s="137" t="str">
        <f>IF(ISBLANK(中文!K179), "", 中文!K179)</f>
        <v/>
      </c>
      <c r="FX6" s="137" t="str">
        <f>IF(ISBLANK(中文!K180), "", 中文!K180)</f>
        <v/>
      </c>
      <c r="FY6" s="137" t="str">
        <f>IF(ISBLANK(中文!K181), "", 中文!K181)</f>
        <v/>
      </c>
      <c r="FZ6" s="137" t="str">
        <f>IF(ISBLANK(中文!K182), "", 中文!K182)</f>
        <v/>
      </c>
      <c r="GA6" s="139" t="str">
        <f>IF(ISBLANK(中文!K183), "", 中文!K183)</f>
        <v/>
      </c>
      <c r="GB6" s="137" t="str">
        <f>IF(ISBLANK(中文!K185), "", IF(AND(ISNUMBER(中文!K185), 中文!K185&gt;0), 中文!K185, ""))</f>
        <v/>
      </c>
      <c r="GC6" s="137" t="str">
        <f>IF(ISBLANK(中文!K186), "", 中文!K186)</f>
        <v/>
      </c>
      <c r="GD6" s="137" t="str">
        <f>IF(ISBLANK(中文!K187), "", 中文!K187)</f>
        <v/>
      </c>
      <c r="GE6" s="137" t="str">
        <f>IF(ISBLANK(中文!K188), "", 中文!K188)</f>
        <v/>
      </c>
      <c r="GF6" s="139" t="str">
        <f>IF(ISBLANK(中文!K189), "", 中文!K189)</f>
        <v/>
      </c>
      <c r="GG6" s="141" t="str">
        <f>IF(ISBLANK(中文!K191), "", 中文!K191)</f>
        <v/>
      </c>
      <c r="GH6" s="137" t="str">
        <f>IF(ISBLANK(中文!K193), "", IF(AND(ISNUMBER(中文!K193), 中文!K193&gt;0), 中文!K193, ""))</f>
        <v/>
      </c>
      <c r="GI6" s="137" t="str">
        <f>IF(ISBLANK(中文!K195), "", 中文!K195)</f>
        <v/>
      </c>
      <c r="GJ6" s="137" t="str">
        <f>IF(ISBLANK(中文!K196), "", 中文!K196)</f>
        <v/>
      </c>
      <c r="GK6" s="137" t="str">
        <f>IF(ISBLANK(中文!K197), "", 中文!K197)</f>
        <v/>
      </c>
      <c r="GL6" s="139" t="str">
        <f>IF(ISBLANK(中文!K198), "", 中文!K198)</f>
        <v/>
      </c>
      <c r="GM6" s="137" t="str">
        <f>IF(ISBLANK(中文!K206), "", IF(AND(ISNUMBER(中文!K206), 中文!K206&gt;0), 中文!K206, ""))</f>
        <v/>
      </c>
      <c r="GN6" s="137" t="str">
        <f>IF(ISBLANK(中文!K208), "", 中文!K208)</f>
        <v/>
      </c>
      <c r="GO6" s="137" t="str">
        <f>IF(ISBLANK(中文!K209), "", 中文!K209)</f>
        <v/>
      </c>
      <c r="GP6" s="137" t="str">
        <f>IF(ISBLANK(中文!K210), "", 中文!K210)</f>
        <v/>
      </c>
      <c r="GQ6" s="137" t="str">
        <f>IF(ISBLANK(中文!K211), "", 中文!K211)</f>
        <v/>
      </c>
      <c r="GR6" s="137" t="str">
        <f>IF(ISBLANK(中文!K212), "", 中文!K212)</f>
        <v/>
      </c>
      <c r="GS6" s="137" t="str">
        <f>IF(ISBLANK(中文!K213), "", 中文!K213)</f>
        <v/>
      </c>
      <c r="GT6" s="137" t="str">
        <f>IF(ISBLANK(中文!K214), "", 中文!K214)</f>
        <v/>
      </c>
      <c r="GU6" s="137" t="str">
        <f>IF(ISBLANK(中文!K215), "", 中文!K215)</f>
        <v/>
      </c>
      <c r="GV6" s="139" t="str">
        <f>IF(ISBLANK(中文!K216), "", 中文!K216)</f>
        <v/>
      </c>
      <c r="GW6" s="137" t="str">
        <f>IF(ISBLANK(中文!K218), "", IF(AND(ISNUMBER(中文!K218), 中文!K218&gt;0), 中文!K218, ""))</f>
        <v/>
      </c>
      <c r="GX6" s="137" t="str">
        <f>IF(ISBLANK(中文!K220), "", 中文!K220)</f>
        <v/>
      </c>
      <c r="GY6" s="137" t="str">
        <f>IF(ISBLANK(中文!K221), "", 中文!K221)</f>
        <v/>
      </c>
      <c r="GZ6" s="139" t="str">
        <f>IF(ISBLANK(中文!K222), "", 中文!K222)</f>
        <v/>
      </c>
      <c r="HA6" s="139" t="str">
        <f>IF(ISBLANK(中文!K225), "", 中文!K225)</f>
        <v/>
      </c>
      <c r="HB6" s="137" t="str">
        <f>IF(ISBLANK(中文!K233), "", IF(AND(ISNUMBER(中文!K233), 中文!K233&gt;0), 中文!K233, ""))</f>
        <v/>
      </c>
      <c r="HC6" s="137" t="str">
        <f>IF(ISBLANK(中文!K235), "", IF(AND(ISNUMBER(中文!K235), 中文!K235&gt;0), 中文!K235, ""))</f>
        <v/>
      </c>
      <c r="HD6" s="137" t="str">
        <f>IF(ISBLANK(中文!K236), "", IF(AND(ISNUMBER(中文!K236), 中文!K236&gt;0), 中文!K236, ""))</f>
        <v/>
      </c>
      <c r="HE6" s="137" t="str">
        <f>IF(ISBLANK(中文!K237), "", IF(AND(ISNUMBER(中文!K237), 中文!K237&gt;0), 中文!K237, ""))</f>
        <v/>
      </c>
      <c r="HF6" s="137" t="str">
        <f>IF(ISBLANK(中文!K238), "", IF(AND(ISNUMBER(中文!K238), 中文!K238&gt;0), 中文!K238, ""))</f>
        <v/>
      </c>
      <c r="HG6" s="137" t="str">
        <f>IF(ISBLANK(中文!K240), "", IF(AND(ISNUMBER(中文!K240), 中文!K240&gt;0), 中文!K240, ""))</f>
        <v/>
      </c>
      <c r="HH6" s="137" t="str">
        <f>IF(ISBLANK(中文!K242), "", IF(AND(ISNUMBER(中文!K242), 中文!K242&lt;&gt;0), 中文!K242, ""))</f>
        <v/>
      </c>
      <c r="HI6" s="137" t="str">
        <f>IF(ISBLANK(中文!K244), "", IF(AND(ISNUMBER(中文!K244), 中文!K244&gt;0), 中文!K244, ""))</f>
        <v/>
      </c>
      <c r="HJ6" s="137" t="str">
        <f>IF(ISBLANK(中文!K246), "", IF(AND(ISNUMBER(中文!K246), 中文!K246&gt;0), 中文!K246, ""))</f>
        <v/>
      </c>
      <c r="HK6" s="139" t="str">
        <f>IF(ISBLANK(中文!K248), "", IF(AND(ISNUMBER(中文!K248), 中文!K248&lt;&gt;0), 中文!K248, ""))</f>
        <v/>
      </c>
      <c r="HL6" s="143" t="str">
        <f>IF(ISBLANK(中文!K255), "", IF(AND(ISNUMBER(中文!K255), 中文!K255&gt;0), 中文!K255, ""))</f>
        <v/>
      </c>
      <c r="HM6" s="143" t="str">
        <f>IF(ISBLANK(中文!K256), "", IF(AND(ISNUMBER(中文!K256), 中文!K256&gt;0), 中文!K256, ""))</f>
        <v/>
      </c>
      <c r="HN6" s="143" t="str">
        <f>IF(ISBLANK(中文!K257), "", 中文!K257)</f>
        <v/>
      </c>
      <c r="HO6" s="143" t="str">
        <f>IF(ISBLANK(中文!K258), "", 中文!K258)</f>
        <v/>
      </c>
      <c r="HP6" s="143" t="str">
        <f>IF(ISBLANK(中文!K259), "", IF(AND(ISNUMBER(中文!K259), 中文!K259&gt;0), 中文!K259, ""))</f>
        <v/>
      </c>
      <c r="HQ6" s="143" t="str">
        <f>IF(ISNUMBER(HR6),IF(ISBLANK(中文!K261), "", 中文!K261),IF(中文!K260&gt;0,中文!K260,""))</f>
        <v/>
      </c>
      <c r="HR6" s="143" t="str">
        <f>IF(ISBLANK(中文!K262), "", 中文!K262)</f>
        <v/>
      </c>
      <c r="HS6" s="143" t="str">
        <f>IF(ISBLANK(中文!K263), "", 中文!K263)</f>
        <v/>
      </c>
      <c r="HT6" s="143" t="str">
        <f>IF(ISBLANK(中文!K265), "", IF(AND(ISNUMBER(中文!K265), 中文!K265&gt;0), 中文!K265, ""))</f>
        <v/>
      </c>
      <c r="HU6" s="143" t="str">
        <f>IF(ISBLANK(中文!K266), "", IF(AND(ISNUMBER(中文!K266), 中文!K266&gt;0), 中文!K266, ""))</f>
        <v/>
      </c>
      <c r="HV6" s="143" t="str">
        <f>IF(ISBLANK(中文!K267), "", 中文!K267)</f>
        <v/>
      </c>
      <c r="HW6" s="143" t="str">
        <f>IF(ISBLANK(中文!K268), "", 中文!K268)</f>
        <v/>
      </c>
      <c r="HX6" s="143" t="str">
        <f>IF(ISBLANK(中文!K269), "", IF(AND(ISNUMBER(中文!K269), 中文!K269&gt;0), 中文!K269, ""))</f>
        <v/>
      </c>
      <c r="HY6" s="143" t="str">
        <f>IF(ISBLANK(中文!K270), "", 中文!K270)</f>
        <v/>
      </c>
      <c r="HZ6" s="143" t="str">
        <f>IF(ISBLANK(中文!K271), "", 中文!K271)</f>
        <v/>
      </c>
      <c r="IA6" s="144" t="str">
        <f>IF(ISBLANK(中文!K273), "", IF(AND(ISNUMBER(中文!K273), 中文!K273&lt;&gt;0), 中文!K273, ""))</f>
        <v/>
      </c>
      <c r="IB6" s="137" t="str">
        <f>IF(ISBLANK(中文!K279), "", IF(AND(ISNUMBER(中文!K279), 中文!K279&gt;0), 中文!K279, ""))</f>
        <v/>
      </c>
      <c r="IC6" s="137" t="str">
        <f>IF(ISBLANK(中文!K282), "", 中文!K282)</f>
        <v/>
      </c>
      <c r="ID6" s="137" t="str">
        <f>IF(ISBLANK(中文!M282), "", 中文!M282)</f>
        <v/>
      </c>
      <c r="IE6" s="137" t="str">
        <f>IF(ISBLANK(中文!O282), "", 中文!O282)</f>
        <v/>
      </c>
      <c r="IF6" s="139" t="str">
        <f>IF(ISBLANK(中文!Q282), "", 中文!Q282)</f>
        <v/>
      </c>
      <c r="IG6" s="137" t="str">
        <f>IF(ISBLANK(中文!K288), "", 中文!K288)</f>
        <v/>
      </c>
      <c r="IH6" s="139" t="str">
        <f>IF(ISBLANK(中文!K289), "", 中文!K289)</f>
        <v/>
      </c>
      <c r="II6" s="140" t="str">
        <f>IF(ISBLANK(中文!K297), "", 中文!K297)</f>
        <v/>
      </c>
      <c r="IJ6" s="137" t="str">
        <f>IF(ISBLANK(中文!M297), "", 中文!M297)</f>
        <v/>
      </c>
      <c r="IK6" s="139" t="str">
        <f>IF(ISBLANK(中文!O297), "", 中文!O297)</f>
        <v/>
      </c>
      <c r="IL6" s="137" t="str">
        <f>IF(ISBLANK(中文!I302), "", 中文!I302)</f>
        <v/>
      </c>
      <c r="IM6" s="137" t="str">
        <f>IF(ISBLANK(中文!I304), "", IF(AND(ISNUMBER(中文!I304), 中文!I304&gt;0), 中文!I304, ""))</f>
        <v/>
      </c>
      <c r="IN6" s="137" t="str">
        <f>IF(ISBLANK(中文!I305), "", 中文!I305)</f>
        <v/>
      </c>
      <c r="IO6" s="137" t="str">
        <f>IF(ISBLANK(中文!I306), "", 中文!I306)</f>
        <v/>
      </c>
      <c r="IP6" s="137" t="str">
        <f>IF(ISBLANK(中文!I307), "", 中文!I307)</f>
        <v/>
      </c>
      <c r="IQ6" s="137" t="str">
        <f>IF(ISBLANK(中文!I308), "", IF(AND(ISNUMBER(中文!I308), 中文!I308&gt;0), 中文!I308, ""))</f>
        <v/>
      </c>
      <c r="IR6" s="137" t="str">
        <f>IF(ISBLANK(中文!I309), "", 中文!I309)</f>
        <v/>
      </c>
      <c r="IS6" s="137" t="str">
        <f>IF(ISBLANK(中文!I310), "", 中文!I310)</f>
        <v/>
      </c>
      <c r="IT6" s="137" t="str">
        <f>IF(ISBLANK(中文!I311), "", 中文!I311)</f>
        <v/>
      </c>
      <c r="IU6" s="137" t="str">
        <f>IF(ISBLANK(中文!I312), "", 中文!I312)</f>
        <v/>
      </c>
      <c r="IV6" s="137" t="str">
        <f>IF(ISBLANK(中文!I313), "", 中文!I313)</f>
        <v/>
      </c>
      <c r="IW6" s="137" t="str">
        <f>IF(ISBLANK(中文!I314), "", 中文!I314)</f>
        <v/>
      </c>
      <c r="IX6" s="139" t="str">
        <f>IF(ISBLANK(中文!I315), "", 中文!I315)</f>
        <v/>
      </c>
      <c r="IY6" s="137" t="str">
        <f>IF(ISBLANK(中文!J302), "", 中文!J302)</f>
        <v/>
      </c>
      <c r="IZ6" s="137" t="str">
        <f>IF(ISBLANK(中文!J304), "", IF(AND(ISNUMBER(中文!J304), 中文!J304&gt;0), 中文!J304, ""))</f>
        <v/>
      </c>
      <c r="JA6" s="137" t="str">
        <f>IF(ISBLANK(中文!J305), "", 中文!J305)</f>
        <v/>
      </c>
      <c r="JB6" s="137" t="str">
        <f>IF(ISBLANK(中文!J306), "", 中文!J306)</f>
        <v/>
      </c>
      <c r="JC6" s="137" t="str">
        <f>IF(ISBLANK(中文!J307), "", 中文!J307)</f>
        <v/>
      </c>
      <c r="JD6" s="137" t="str">
        <f>IF(ISBLANK(中文!J308), "", IF(AND(ISNUMBER(中文!J308), 中文!J308&gt;0), 中文!J308, ""))</f>
        <v/>
      </c>
      <c r="JE6" s="137" t="str">
        <f>IF(ISBLANK(中文!J309), "", 中文!J309)</f>
        <v/>
      </c>
      <c r="JF6" s="137" t="str">
        <f>IF(ISBLANK(中文!J310), "", 中文!J310)</f>
        <v/>
      </c>
      <c r="JG6" s="137" t="str">
        <f>IF(ISBLANK(中文!J311), "", 中文!J311)</f>
        <v/>
      </c>
      <c r="JH6" s="137" t="str">
        <f>IF(ISBLANK(中文!J312), "", 中文!J312)</f>
        <v/>
      </c>
      <c r="JI6" s="137" t="str">
        <f>IF(ISBLANK(中文!J313), "", 中文!J313)</f>
        <v/>
      </c>
      <c r="JJ6" s="137" t="str">
        <f>IF(ISBLANK(中文!J314), "", 中文!J314)</f>
        <v/>
      </c>
      <c r="JK6" s="139" t="str">
        <f>IF(ISBLANK(中文!J315), "", 中文!J315)</f>
        <v/>
      </c>
      <c r="JL6" s="137" t="str">
        <f>IF(ISBLANK(中文!I302), "", 中文!I302)</f>
        <v/>
      </c>
      <c r="JM6" s="137" t="str">
        <f>IF(ISBLANK(中文!J302), "", 中文!J302)</f>
        <v/>
      </c>
      <c r="JN6" s="137" t="str">
        <f>IF(ISBLANK(中文!K302), "", 中文!K302)</f>
        <v/>
      </c>
      <c r="JO6" s="137" t="str">
        <f>IF(ISBLANK(中文!L302), "", 中文!L302)</f>
        <v/>
      </c>
      <c r="JP6" s="137" t="str">
        <f>IF(ISBLANK(中文!M302), "", 中文!M302)</f>
        <v/>
      </c>
      <c r="JQ6" s="137" t="str">
        <f>IF(ISBLANK(中文!N302), "", 中文!N302)</f>
        <v/>
      </c>
      <c r="JR6" s="137" t="str">
        <f>IF(ISBLANK(中文!O302), "", 中文!O302)</f>
        <v/>
      </c>
      <c r="JS6" s="137" t="str">
        <f>IF(ISBLANK(中文!P302), "", 中文!P302)</f>
        <v/>
      </c>
      <c r="JT6" s="137" t="str">
        <f>IF(ISBLANK(中文!Q302), "", 中文!Q302)</f>
        <v/>
      </c>
      <c r="JU6" s="137" t="str">
        <f>IF(ISBLANK(中文!D328), "", 中文!D328)</f>
        <v/>
      </c>
      <c r="JV6" s="168"/>
      <c r="JW6" s="169"/>
      <c r="JX6" s="141" t="str">
        <f>IF(ISBLANK(中文!O144), "", IF(AND(ISNUMBER(中文!O144), 中文!O144&gt;0), 中文!O144, ""))</f>
        <v/>
      </c>
      <c r="JY6" s="141" t="str">
        <f>IF(ISBLANK(中文!O146), "", IF(AND(ISNUMBER(中文!O146), 中文!O146&gt;0), 中文!O146, ""))</f>
        <v/>
      </c>
      <c r="JZ6" s="137" t="str">
        <f>IF(ISBLANK(中文!O148), "", IF(AND(ISNUMBER(中文!O148), 中文!O148&gt;0), 中文!O148, ""))</f>
        <v/>
      </c>
      <c r="KA6" s="137" t="str">
        <f>IF(ISBLANK(中文!O149), "", 中文!O149)</f>
        <v/>
      </c>
      <c r="KB6" s="137" t="str">
        <f>IF(ISBLANK(中文!O150), "", 中文!O150)</f>
        <v/>
      </c>
      <c r="KC6" s="137" t="str">
        <f>IF(ISBLANK(中文!O151), "", 中文!O151)</f>
        <v/>
      </c>
      <c r="KD6" s="137" t="str">
        <f>IF(ISBLANK(中文!O152), "", 中文!O152)</f>
        <v/>
      </c>
      <c r="KE6" s="137" t="str">
        <f>IF(ISBLANK(中文!O153), "", 中文!O153)</f>
        <v/>
      </c>
      <c r="KF6" s="137" t="str">
        <f>IF(ISBLANK(中文!O163), "", 中文!O163)</f>
        <v/>
      </c>
      <c r="KG6" s="139" t="str">
        <f>IF(ISBLANK(中文!O154), "", 中文!O154)</f>
        <v/>
      </c>
      <c r="KH6" s="137" t="str">
        <f>IF(ISBLANK(中文!O156), "", IF(AND(ISNUMBER(中文!O156), 中文!O156&gt;0), 中文!O156, ""))</f>
        <v/>
      </c>
      <c r="KI6" s="137" t="str">
        <f>IF(ISBLANK(中文!O157), "", 中文!O157)</f>
        <v/>
      </c>
      <c r="KJ6" s="137" t="str">
        <f>IF(ISBLANK(中文!O158), "", 中文!O158)</f>
        <v/>
      </c>
      <c r="KK6" s="137" t="str">
        <f>IF(ISBLANK(中文!O159), "", 中文!O159)</f>
        <v/>
      </c>
      <c r="KL6" s="139" t="str">
        <f>IF(ISBLANK(中文!O160), "", 中文!O160)</f>
        <v/>
      </c>
      <c r="KM6" s="137" t="str">
        <f>IF(ISBLANK(中文!O162), "", 中文!O162)</f>
        <v/>
      </c>
      <c r="KN6" s="139" t="str">
        <f>IF(ISBLANK(中文!O164), "", 中文!O164)</f>
        <v/>
      </c>
      <c r="KO6" s="137" t="str">
        <f>IF(ISBLANK(中文!O166), "", IF(AND(ISNUMBER(中文!O166), 中文!O166&gt;0), 中文!O166, ""))</f>
        <v/>
      </c>
      <c r="KP6" s="137" t="str">
        <f>IF(ISBLANK(中文!O168), "", 中文!O168)</f>
        <v/>
      </c>
      <c r="KQ6" s="137" t="str">
        <f>IF(ISBLANK(中文!O169), "", 中文!O169)</f>
        <v/>
      </c>
      <c r="KR6" s="145" t="str">
        <f>IF(ISBLANK(中文!O170), "", 中文!O170)</f>
        <v/>
      </c>
      <c r="KS6" s="141" t="str">
        <f>IF(ISBLANK(中文!O172), "", IF(AND(ISNUMBER(中文!O172), 中文!O172&gt;0), 中文!O172, ""))</f>
        <v/>
      </c>
      <c r="KT6" s="137" t="str">
        <f>IF(ISBLANK(中文!O174), "", IF(AND(ISNUMBER(中文!O174), 中文!O174&gt;0), 中文!O174, ""))</f>
        <v/>
      </c>
      <c r="KU6" s="137" t="str">
        <f>IF(ISBLANK(中文!O175), "", 中文!O175)</f>
        <v/>
      </c>
      <c r="KV6" s="137" t="str">
        <f>IF(ISBLANK(中文!O176), "", 中文!O176)</f>
        <v/>
      </c>
      <c r="KW6" s="137" t="str">
        <f>IF(ISBLANK(中文!O177), "", 中文!O177)</f>
        <v/>
      </c>
      <c r="KX6" s="137" t="str">
        <f>IF(ISBLANK(中文!O178), "", 中文!O178)</f>
        <v/>
      </c>
      <c r="KY6" s="137" t="str">
        <f>IF(ISBLANK(中文!O179), "", 中文!O179)</f>
        <v/>
      </c>
      <c r="KZ6" s="137" t="str">
        <f>IF(ISBLANK(中文!O180), "", 中文!O180)</f>
        <v/>
      </c>
      <c r="LA6" s="137" t="str">
        <f>IF(ISBLANK(中文!O181), "", 中文!O181)</f>
        <v/>
      </c>
      <c r="LB6" s="137" t="str">
        <f>IF(ISBLANK(中文!O182), "", 中文!O182)</f>
        <v/>
      </c>
      <c r="LC6" s="139" t="str">
        <f>IF(ISBLANK(中文!O183), "", 中文!O183)</f>
        <v/>
      </c>
      <c r="LD6" s="137" t="str">
        <f>IF(ISBLANK(中文!O185), "", IF(AND(ISNUMBER(中文!O185), 中文!O185&gt;0), 中文!O185, ""))</f>
        <v/>
      </c>
      <c r="LE6" s="137" t="str">
        <f>IF(ISBLANK(中文!O186), "", 中文!O186)</f>
        <v/>
      </c>
      <c r="LF6" s="137" t="str">
        <f>IF(ISBLANK(中文!O187), "", 中文!O187)</f>
        <v/>
      </c>
      <c r="LG6" s="137" t="str">
        <f>IF(ISBLANK(中文!O188), "", 中文!O188)</f>
        <v/>
      </c>
      <c r="LH6" s="137" t="str">
        <f>IF(ISBLANK(中文!O189), "", 中文!O189)</f>
        <v/>
      </c>
      <c r="LI6" s="141" t="str">
        <f>IF(ISBLANK(中文!O191), "", 中文!O191)</f>
        <v/>
      </c>
      <c r="LJ6" s="137" t="str">
        <f>IF(ISBLANK(中文!O193), "", IF(AND(ISNUMBER(中文!O193), 中文!O193&gt;0), 中文!O193, ""))</f>
        <v/>
      </c>
      <c r="LK6" s="137" t="str">
        <f>IF(ISBLANK(中文!O195), "", 中文!O195)</f>
        <v/>
      </c>
      <c r="LL6" s="137" t="str">
        <f>IF(ISBLANK(中文!O196), "", 中文!O196)</f>
        <v/>
      </c>
      <c r="LM6" s="137" t="str">
        <f>IF(ISBLANK(中文!O197), "", 中文!O197)</f>
        <v/>
      </c>
      <c r="LN6" s="137" t="str">
        <f>IF(ISBLANK(中文!O198), "", 中文!O198)</f>
        <v/>
      </c>
      <c r="LO6" s="140" t="str">
        <f>IF(ISBLANK(中文!O206), "", IF(AND(ISNUMBER(中文!O206), 中文!O206&gt;0), 中文!O206, ""))</f>
        <v/>
      </c>
      <c r="LP6" s="137" t="str">
        <f>IF(ISBLANK(中文!O208), "", 中文!O208)</f>
        <v/>
      </c>
      <c r="LQ6" s="137" t="str">
        <f>IF(ISBLANK(中文!O209), "", 中文!O209)</f>
        <v/>
      </c>
      <c r="LR6" s="137" t="str">
        <f>IF(ISBLANK(中文!O210), "", 中文!O210)</f>
        <v/>
      </c>
      <c r="LS6" s="137" t="str">
        <f>IF(ISBLANK(中文!O211), "", 中文!O211)</f>
        <v/>
      </c>
      <c r="LT6" s="137" t="str">
        <f>IF(ISBLANK(中文!O212), "", 中文!O212)</f>
        <v/>
      </c>
      <c r="LU6" s="137" t="str">
        <f>IF(ISBLANK(中文!O213), "", 中文!O213)</f>
        <v/>
      </c>
      <c r="LV6" s="137" t="str">
        <f>IF(ISBLANK(中文!O214), "", 中文!O214)</f>
        <v/>
      </c>
      <c r="LW6" s="137" t="str">
        <f>IF(ISBLANK(中文!O215), "", 中文!O215)</f>
        <v/>
      </c>
      <c r="LX6" s="139" t="str">
        <f>IF(ISBLANK(中文!O216), "", 中文!O216)</f>
        <v/>
      </c>
      <c r="LY6" s="137" t="str">
        <f>IF(ISBLANK(中文!O218), "", IF(AND(ISNUMBER(中文!O218), 中文!O218&gt;0), 中文!O218, ""))</f>
        <v/>
      </c>
      <c r="LZ6" s="137" t="str">
        <f>IF(ISBLANK(中文!O220), "", 中文!O220)</f>
        <v/>
      </c>
      <c r="MA6" s="137" t="str">
        <f>IF(ISBLANK(中文!O221), "", 中文!O221)</f>
        <v/>
      </c>
      <c r="MB6" s="139" t="str">
        <f>IF(ISBLANK(中文!O222), "", 中文!O222)</f>
        <v/>
      </c>
      <c r="MC6" s="141" t="str">
        <f>IF(ISBLANK(中文!O225), "", 中文!O225)</f>
        <v/>
      </c>
      <c r="MD6" s="137" t="str">
        <f>IF(ISBLANK(中文!O233), "", IF(AND(ISNUMBER(中文!O233), 中文!O233&gt;0), 中文!O233, ""))</f>
        <v/>
      </c>
      <c r="ME6" s="137" t="str">
        <f>IF(ISBLANK(中文!O235), "", IF(AND(ISNUMBER(中文!O235), 中文!O235&gt;0), 中文!O235, ""))</f>
        <v/>
      </c>
      <c r="MF6" s="137" t="str">
        <f>IF(ISBLANK(中文!O236), "", IF(AND(ISNUMBER(中文!O236), 中文!O236&gt;0), 中文!O236, ""))</f>
        <v/>
      </c>
      <c r="MG6" s="137" t="str">
        <f>IF(ISBLANK(中文!O237), "", IF(AND(ISNUMBER(中文!O237), 中文!O237&gt;0), 中文!O237, ""))</f>
        <v/>
      </c>
      <c r="MH6" s="137" t="str">
        <f>IF(ISBLANK(中文!O238), "", IF(AND(ISNUMBER(中文!O238), 中文!O238&gt;0), 中文!O238, ""))</f>
        <v/>
      </c>
      <c r="MI6" s="137" t="str">
        <f>IF(ISBLANK(中文!O240), "", IF(AND(ISNUMBER(中文!O240), 中文!O240&gt;0), 中文!O240, ""))</f>
        <v/>
      </c>
      <c r="MJ6" s="137" t="str">
        <f>IF(ISBLANK(中文!O242), "", IF(AND(ISNUMBER(中文!O242), 中文!O242&lt;&gt;0), 中文!O242, ""))</f>
        <v/>
      </c>
      <c r="MK6" s="137" t="str">
        <f>IF(ISBLANK(中文!O244), "", IF(AND(ISNUMBER(中文!O244), 中文!O244&gt;0), 中文!O244, ""))</f>
        <v/>
      </c>
      <c r="ML6" s="137" t="str">
        <f>IF(ISBLANK(中文!O246), "", IF(AND(ISNUMBER(中文!O246), 中文!O246&gt;0), 中文!O246, ""))</f>
        <v/>
      </c>
      <c r="MM6" s="139" t="str">
        <f>IF(ISBLANK(中文!O248), "", IF(AND(ISNUMBER(中文!O248), 中文!O248&lt;&gt;0), 中文!O248, ""))</f>
        <v/>
      </c>
      <c r="MN6" s="143" t="str">
        <f>IF(ISBLANK(中文!O255), "", IF(AND(ISNUMBER(中文!O255), 中文!O255&gt;0), 中文!O255, ""))</f>
        <v/>
      </c>
      <c r="MO6" s="143" t="str">
        <f>IF(ISBLANK(中文!O256), "", IF(AND(ISNUMBER(中文!O256), 中文!O256&gt;0), 中文!O256, ""))</f>
        <v/>
      </c>
      <c r="MP6" s="143" t="str">
        <f>IF(ISBLANK(中文!O257), "", 中文!O257)</f>
        <v/>
      </c>
      <c r="MQ6" s="143" t="str">
        <f>IF(ISBLANK(中文!O258), "", 中文!O258)</f>
        <v/>
      </c>
      <c r="MR6" s="143" t="str">
        <f>IF(ISBLANK(中文!O259), "", IF(AND(ISNUMBER(中文!O259), 中文!O259&gt;0), 中文!O259, ""))</f>
        <v/>
      </c>
      <c r="MS6" s="143" t="str">
        <f>IF(ISNUMBER(MT6),IF(ISBLANK(中文!O261), "", 中文!O261),IF(中文!O260&gt;0,中文!O260,""))</f>
        <v/>
      </c>
      <c r="MT6" s="143" t="str">
        <f>IF(ISBLANK(中文!O262), "", 中文!O262)</f>
        <v/>
      </c>
      <c r="MU6" s="143" t="str">
        <f>IF(ISBLANK(中文!O263), "", 中文!O263)</f>
        <v/>
      </c>
      <c r="MV6" s="143" t="str">
        <f>IF(ISBLANK(中文!O265), "", IF(AND(ISNUMBER(中文!O265), 中文!O265&gt;0), 中文!O265, ""))</f>
        <v/>
      </c>
      <c r="MW6" s="143" t="str">
        <f>IF(ISBLANK(中文!O266), "", IF(AND(ISNUMBER(中文!O266), 中文!O266&gt;0), 中文!O266, ""))</f>
        <v/>
      </c>
      <c r="MX6" s="143" t="str">
        <f>IF(ISBLANK(中文!O267), "", 中文!O267)</f>
        <v/>
      </c>
      <c r="MY6" s="143" t="str">
        <f>IF(ISBLANK(中文!O268), "", 中文!O268)</f>
        <v/>
      </c>
      <c r="MZ6" s="143" t="str">
        <f>IF(ISBLANK(中文!O269), "", IF(AND(ISNUMBER(中文!O269), 中文!O269&gt;0), 中文!O269, ""))</f>
        <v/>
      </c>
      <c r="NA6" s="143" t="str">
        <f>IF(ISBLANK(中文!O270), "", 中文!O270)</f>
        <v/>
      </c>
      <c r="NB6" s="143" t="str">
        <f>IF(ISBLANK(中文!O271), "", 中文!O271)</f>
        <v/>
      </c>
      <c r="NC6" s="144" t="str">
        <f>IF(ISBLANK(中文!O273), "", IF(AND(ISNUMBER(中文!O273), 中文!O273&lt;&gt;0), 中文!O273, ""))</f>
        <v/>
      </c>
      <c r="ND6" s="137" t="str">
        <f>IF(ISBLANK(中文!O279), "", IF(AND(ISNUMBER(中文!O279), 中文!O279&gt;0), 中文!O279, ""))</f>
        <v/>
      </c>
      <c r="NE6" s="137" t="str">
        <f>IF(ISBLANK(中文!K282), "", 中文!K282)</f>
        <v/>
      </c>
      <c r="NF6" s="137" t="str">
        <f>IF(ISBLANK(中文!M282), "", 中文!M282)</f>
        <v/>
      </c>
      <c r="NG6" s="137" t="str">
        <f>IF(ISBLANK(中文!O282), "", 中文!O282)</f>
        <v/>
      </c>
      <c r="NH6" s="139" t="str">
        <f>IF(ISBLANK(中文!Q282), "", 中文!Q282)</f>
        <v/>
      </c>
      <c r="NI6" s="137" t="str">
        <f>IF(ISBLANK(中文!O288), "", 中文!O288)</f>
        <v/>
      </c>
      <c r="NJ6" s="137" t="str">
        <f>IF(ISBLANK(中文!O289), "", 中文!O289)</f>
        <v/>
      </c>
      <c r="NK6" s="141" t="str">
        <f>IF(ISBLANK(中文!J321), "", 中文!J321)</f>
        <v/>
      </c>
      <c r="NL6" s="141" t="str">
        <f>IF(ISBLANK(中文!J322), "", 中文!J322)</f>
        <v/>
      </c>
      <c r="NM6" s="141" t="str">
        <f>IF(ISBLANK(中文!I321), "", 中文!I321)</f>
        <v/>
      </c>
      <c r="NN6" s="141" t="str">
        <f>IF(ISBLANK(中文!I322), "", 中文!I322)</f>
        <v/>
      </c>
    </row>
    <row r="7" spans="1:378">
      <c r="A7" s="137" t="str">
        <f>IF(ISBLANK(РУССКИЙ!L28), "", РУССКИЙ!L28)</f>
        <v/>
      </c>
      <c r="B7" s="137" t="str">
        <f>IF(LEN(A5)=3, VLOOKUP(A5, 'List of airports'!A:F, 4, FALSE), "")</f>
        <v/>
      </c>
      <c r="C7" s="137" t="str">
        <f>IF(LEN(A5)=3, VLOOKUP(A5, 'List of airports'!A:F, 3, FALSE), "")</f>
        <v/>
      </c>
      <c r="D7" s="137" t="str">
        <f>IF(ISNA(VLOOKUP(A7,'List of airports'!A:F,6,FALSE)),"",VLOOKUP(A7,'List of airports'!A:F,6,FALSE))</f>
        <v/>
      </c>
      <c r="E7" s="137" t="str">
        <f>IF(LEN(A5)=3, 1, "")</f>
        <v/>
      </c>
      <c r="F7" s="137" t="str">
        <f>IF(LEN(A5)=3, VLOOKUP(A5, 'List of airports'!A:F, 2, FALSE), "")</f>
        <v/>
      </c>
      <c r="G7" s="137"/>
      <c r="H7" s="137" t="str">
        <f>IF(ISBLANK(РУССКИЙ!M97), "", РУССКИЙ!M97)</f>
        <v/>
      </c>
      <c r="I7" s="137" t="str">
        <f>IF(ISBLANK(РУССКИЙ!M99), "", РУССКИЙ!M99)</f>
        <v/>
      </c>
      <c r="J7" s="137" t="str">
        <f>IF(ISBLANK(РУССКИЙ!M101), "", РУССКИЙ!M101)</f>
        <v/>
      </c>
      <c r="K7" s="137"/>
      <c r="L7" s="137"/>
      <c r="M7" s="138"/>
      <c r="N7" s="137"/>
      <c r="O7" s="137"/>
      <c r="P7" s="137"/>
      <c r="Q7" s="137"/>
      <c r="R7" s="137"/>
      <c r="S7" s="137"/>
      <c r="T7" s="139"/>
      <c r="U7" s="140" t="str">
        <f>IF(ISBLANK(РУССКИЙ!C28), IF(ISNA(VLOOKUP(A7,'List of airports'!A:E,5,FALSE)),"",VLOOKUP(A7,'List of airports'!A:E,5,FALSE)), РУССКИЙ!C28)</f>
        <v/>
      </c>
      <c r="V7" s="137" t="str">
        <f>IF(ISBLANK(РУССКИЙ!C30), "", РУССКИЙ!C30)</f>
        <v/>
      </c>
      <c r="W7" s="137" t="str">
        <f>IF(ISBLANK(РУССКИЙ!C32), "", РУССКИЙ!C32)</f>
        <v/>
      </c>
      <c r="X7" s="137" t="str">
        <f>IF(ISBLANK(РУССКИЙ!L30), "", РУССКИЙ!L30)</f>
        <v/>
      </c>
      <c r="Y7" s="139" t="str">
        <f>IF(ISBLANK(РУССКИЙ!L32), "", РУССКИЙ!L32)</f>
        <v/>
      </c>
      <c r="Z7" s="137" t="str">
        <f>IF(ISBLANK(РУССКИЙ!F41), "", РУССКИЙ!F41)</f>
        <v/>
      </c>
      <c r="AA7" s="140" t="str">
        <f>IF(ISBLANK(РУССКИЙ!F40), "", РУССКИЙ!F40)</f>
        <v/>
      </c>
      <c r="AB7" s="137" t="str">
        <f>IF(ISBLANK(РУССКИЙ!F43), "", РУССКИЙ!F43)</f>
        <v/>
      </c>
      <c r="AC7" s="137" t="str">
        <f>IF(ISBLANK(РУССКИЙ!F45), "", РУССКИЙ!F45)</f>
        <v/>
      </c>
      <c r="AD7" s="139" t="str">
        <f>IF(ISBLANK(РУССКИЙ!F47), "", РУССКИЙ!F47)</f>
        <v/>
      </c>
      <c r="AE7" s="137" t="str">
        <f>IF(ISBLANK(РУССКИЙ!H41), "", РУССКИЙ!H41)</f>
        <v/>
      </c>
      <c r="AF7" s="140" t="str">
        <f>IF(ISBLANK(РУССКИЙ!H40), "", РУССКИЙ!H40)</f>
        <v/>
      </c>
      <c r="AG7" s="137" t="str">
        <f>IF(ISBLANK(РУССКИЙ!H43), "", РУССКИЙ!H43)</f>
        <v/>
      </c>
      <c r="AH7" s="137" t="str">
        <f>IF(ISBLANK(РУССКИЙ!H45), "", РУССКИЙ!H45)</f>
        <v/>
      </c>
      <c r="AI7" s="139" t="str">
        <f>IF(ISBLANK(РУССКИЙ!H47), "", РУССКИЙ!H47)</f>
        <v/>
      </c>
      <c r="AJ7" s="137" t="str">
        <f>IF(ISBLANK(РУССКИЙ!O40), "", РУССКИЙ!O40)</f>
        <v/>
      </c>
      <c r="AK7" s="137" t="str">
        <f>IF(ISBLANK(РУССКИЙ!O43), "1 Units", РУССКИЙ!O43)</f>
        <v>1 Units</v>
      </c>
      <c r="AL7" s="137" t="str">
        <f>IF(ISBLANK(РУССКИЙ!O45), "", РУССКИЙ!O45)</f>
        <v/>
      </c>
      <c r="AM7" s="139" t="str">
        <f>IF(ISBLANK(РУССКИЙ!O47), "", РУССКИЙ!O47)</f>
        <v/>
      </c>
      <c r="AN7" s="140" t="str">
        <f>IF(ISTEXT(РУССКИЙ!#REF!), РУССКИЙ!#REF!, "")</f>
        <v/>
      </c>
      <c r="AO7" s="139" t="str">
        <f>IF(ISTEXT(РУССКИЙ!#REF!), РУССКИЙ!#REF!, "")</f>
        <v/>
      </c>
      <c r="AP7" s="137" t="str">
        <f>IF(ISBLANK(РУССКИЙ!J54), "", РУССКИЙ!J54)</f>
        <v/>
      </c>
      <c r="AQ7" s="137" t="str">
        <f>IF(ISBLANK(РУССКИЙ!M54), "", РУССКИЙ!M54)</f>
        <v/>
      </c>
      <c r="AR7" s="137" t="str">
        <f>IF(ISBLANK(РУССКИЙ!J56), "", РУССКИЙ!J56)</f>
        <v/>
      </c>
      <c r="AS7" s="137" t="str">
        <f>IF(ISBLANK(РУССКИЙ!M56), "", РУССКИЙ!M56)</f>
        <v/>
      </c>
      <c r="AT7" s="137" t="str">
        <f>IF(ISBLANK(РУССКИЙ!J57), "", РУССКИЙ!J57)</f>
        <v/>
      </c>
      <c r="AU7" s="139" t="str">
        <f>IF(ISBLANK(РУССКИЙ!M57), "", РУССКИЙ!M57)</f>
        <v/>
      </c>
      <c r="AV7" s="137" t="str">
        <f>IF(ISBLANK(РУССКИЙ!J59), "", РУССКИЙ!J59)</f>
        <v/>
      </c>
      <c r="AW7" s="137" t="str">
        <f>IF(ISBLANK(РУССКИЙ!M59), "", РУССКИЙ!M59)</f>
        <v/>
      </c>
      <c r="AX7" s="137" t="str">
        <f>IF(ISBLANK(РУССКИЙ!J61), "", РУССКИЙ!J61)</f>
        <v/>
      </c>
      <c r="AY7" s="137" t="str">
        <f>IF(ISBLANK(РУССКИЙ!M61), "", РУССКИЙ!M61)</f>
        <v/>
      </c>
      <c r="AZ7" s="137" t="str">
        <f>IF(ISBLANK(РУССКИЙ!J62), "", РУССКИЙ!J62)</f>
        <v/>
      </c>
      <c r="BA7" s="139" t="str">
        <f>IF(ISBLANK(РУССКИЙ!M62), "", РУССКИЙ!M62)</f>
        <v/>
      </c>
      <c r="BB7" s="137" t="str">
        <f>IF(ISBLANK(РУССКИЙ!J64), "", РУССКИЙ!J64)</f>
        <v/>
      </c>
      <c r="BC7" s="139" t="str">
        <f>IF(ISBLANK(РУССКИЙ!M64), "", РУССКИЙ!M64)</f>
        <v/>
      </c>
      <c r="BD7" s="137" t="str">
        <f>IF(ISBLANK(РУССКИЙ!J66), "", РУССКИЙ!J66)</f>
        <v/>
      </c>
      <c r="BE7" s="137" t="str">
        <f>IF(ISBLANK(РУССКИЙ!M66), "", РУССКИЙ!M66)</f>
        <v/>
      </c>
      <c r="BF7" s="137" t="str">
        <f>IF(ISBLANK(РУССКИЙ!J69), "", РУССКИЙ!J69)</f>
        <v/>
      </c>
      <c r="BG7" s="137" t="str">
        <f>IF(ISBLANK(РУССКИЙ!M69), "", РУССКИЙ!M69)</f>
        <v/>
      </c>
      <c r="BH7" s="137" t="str">
        <f>IF(ISBLANK(РУССКИЙ!J70), "", РУССКИЙ!J70)</f>
        <v/>
      </c>
      <c r="BI7" s="137" t="str">
        <f>IF(ISBLANK(РУССКИЙ!M70), "", РУССКИЙ!M70)</f>
        <v/>
      </c>
      <c r="BJ7" s="137" t="str">
        <f>IF(ISBLANK(РУССКИЙ!J72), "", РУССКИЙ!J72)</f>
        <v/>
      </c>
      <c r="BK7" s="139" t="str">
        <f>IF(ISBLANK(РУССКИЙ!M72), "", РУССКИЙ!M72)</f>
        <v/>
      </c>
      <c r="BL7" s="137" t="str">
        <f>IF(ISBLANK(РУССКИЙ!J79),"", РУССКИЙ!J79)</f>
        <v/>
      </c>
      <c r="BM7" s="137" t="str">
        <f>IF(ISBLANK(РУССКИЙ!J80),"", РУССКИЙ!J80)</f>
        <v/>
      </c>
      <c r="BN7" s="137" t="str">
        <f>IF(ISBLANK(РУССКИЙ!J81),"", РУССКИЙ!J81)</f>
        <v/>
      </c>
      <c r="BO7" s="137" t="str">
        <f>IF(ISBLANK(РУССКИЙ!J82),"", РУССКИЙ!J82)</f>
        <v/>
      </c>
      <c r="BP7" s="137" t="str">
        <f>IF(ISBLANK(РУССКИЙ!J83),"", РУССКИЙ!J83)</f>
        <v/>
      </c>
      <c r="BQ7" s="137" t="str">
        <f>IF(ISBLANK(РУССКИЙ!J84),"", РУССКИЙ!J84)</f>
        <v/>
      </c>
      <c r="BR7" s="137" t="str">
        <f>IF(ISBLANK(РУССКИЙ!J85),"", РУССКИЙ!J85)</f>
        <v/>
      </c>
      <c r="BS7" s="137" t="str">
        <f>IF(ISBLANK(РУССКИЙ!J86),"", РУССКИЙ!J86)</f>
        <v/>
      </c>
      <c r="BT7" s="137" t="str">
        <f>IF(ISBLANK(РУССКИЙ!J87),"", РУССКИЙ!J87)</f>
        <v/>
      </c>
      <c r="BU7" s="137" t="str">
        <f>IF(ISBLANK(РУССКИЙ!J88),"", РУССКИЙ!J88)</f>
        <v/>
      </c>
      <c r="BV7" s="137" t="str">
        <f>IF(ISBLANK(РУССКИЙ!J89),"", РУССКИЙ!J89)</f>
        <v/>
      </c>
      <c r="BW7" s="137" t="str">
        <f>IF(ISBLANK(РУССКИЙ!J90),"", РУССКИЙ!J90)</f>
        <v/>
      </c>
      <c r="BX7" s="137" t="str">
        <f>IF(ISBLANK(РУССКИЙ!J91),"", РУССКИЙ!J91)</f>
        <v/>
      </c>
      <c r="BY7" s="137"/>
      <c r="BZ7" s="137"/>
      <c r="CA7" s="137"/>
      <c r="CB7" s="139"/>
      <c r="CC7" s="137" t="str">
        <f>IF(ISBLANK(РУССКИЙ!M97), "", РУССКИЙ!M97)</f>
        <v/>
      </c>
      <c r="CD7" s="137" t="str">
        <f>IF(ISBLANK(РУССКИЙ!M99), "", РУССКИЙ!M99)</f>
        <v/>
      </c>
      <c r="CE7" s="137" t="str">
        <f>IF(ISBLANK(РУССКИЙ!M101), "", РУССКИЙ!M101)</f>
        <v/>
      </c>
      <c r="CF7" s="137" t="str">
        <f>IF(ISBLANK(РУССКИЙ!M103), "", РУССКИЙ!M103)</f>
        <v/>
      </c>
      <c r="CG7" s="137" t="str">
        <f>IF(ISBLANK(РУССКИЙ!M105), "", РУССКИЙ!M105)</f>
        <v/>
      </c>
      <c r="CH7" s="139" t="str">
        <f>IF(ISBLANK(РУССКИЙ!M107), "", РУССКИЙ!M107)</f>
        <v/>
      </c>
      <c r="CI7" s="137" t="str">
        <f>IF(ISBLANK(РУССКИЙ!K115), "", РУССКИЙ!K115)</f>
        <v/>
      </c>
      <c r="CJ7" s="139" t="str">
        <f>IF(ISBLANK(РУССКИЙ!K117), "", РУССКИЙ!K117)</f>
        <v/>
      </c>
      <c r="CK7" s="137" t="str">
        <f>IF(ISBLANK(РУССКИЙ!J126), "", IF(AND(ISNUMBER(РУССКИЙ!J126), РУССКИЙ!J126&gt;0), РУССКИЙ!J126, ""))</f>
        <v/>
      </c>
      <c r="CL7" s="137" t="str">
        <f>IF(ISBLANK(РУССКИЙ!J128), "", РУССКИЙ!J128)</f>
        <v/>
      </c>
      <c r="CM7" s="137" t="str">
        <f>IF(ISBLANK(РУССКИЙ!J129), "", РУССКИЙ!J129)</f>
        <v/>
      </c>
      <c r="CN7" s="137" t="str">
        <f>IF(ISBLANK(РУССКИЙ!J130), "", РУССКИЙ!J130)</f>
        <v/>
      </c>
      <c r="CO7" s="137" t="str">
        <f>IF(ISBLANK(РУССКИЙ!J131), "", РУССКИЙ!J131)</f>
        <v/>
      </c>
      <c r="CP7" s="137" t="str">
        <f>IF(ISBLANK(РУССКИЙ!J132), "", РУССКИЙ!J132)</f>
        <v/>
      </c>
      <c r="CQ7" s="137" t="str">
        <f>IF(ISBLANK(РУССКИЙ!J133), "", РУССКИЙ!J133)</f>
        <v/>
      </c>
      <c r="CR7" s="137" t="str">
        <f>IF(ISBLANK(РУССКИЙ!J134), "", РУССКИЙ!J134)</f>
        <v/>
      </c>
      <c r="CS7" s="137" t="str">
        <f>IF(ISBLANK(РУССКИЙ!J135), "", РУССКИЙ!J135)</f>
        <v/>
      </c>
      <c r="CT7" s="137" t="str">
        <f>IF(ISBLANK(РУССКИЙ!J136), "", РУССКИЙ!J136)</f>
        <v/>
      </c>
      <c r="CU7" s="137" t="str">
        <f>IF(ISBLANK(РУССКИЙ!J137), "", РУССКИЙ!J137)</f>
        <v/>
      </c>
      <c r="CV7" s="137" t="str">
        <f>IF(ISBLANK(РУССКИЙ!J138), "", РУССКИЙ!J138)</f>
        <v/>
      </c>
      <c r="CW7" s="139" t="str">
        <f>IF(ISBLANK(РУССКИЙ!J139), "", РУССКИЙ!J139)</f>
        <v/>
      </c>
      <c r="CX7" s="137" t="str">
        <f>IF(ISBLANK(РУССКИЙ!M126), "", IF(AND(ISNUMBER(РУССКИЙ!M126), РУССКИЙ!M126&gt;0), РУССКИЙ!M126, ""))</f>
        <v/>
      </c>
      <c r="CY7" s="137" t="str">
        <f>IF(ISBLANK(РУССКИЙ!M128), "", РУССКИЙ!M128)</f>
        <v/>
      </c>
      <c r="CZ7" s="137" t="str">
        <f>IF(ISBLANK(РУССКИЙ!M129), "", РУССКИЙ!M129)</f>
        <v/>
      </c>
      <c r="DA7" s="137" t="str">
        <f>IF(ISBLANK(РУССКИЙ!M130), "", РУССКИЙ!M130)</f>
        <v/>
      </c>
      <c r="DB7" s="137" t="str">
        <f>IF(ISBLANK(РУССКИЙ!M131), "", РУССКИЙ!M131)</f>
        <v/>
      </c>
      <c r="DC7" s="137" t="str">
        <f>IF(ISBLANK(РУССКИЙ!M132), "", РУССКИЙ!M132)</f>
        <v/>
      </c>
      <c r="DD7" s="137" t="str">
        <f>IF(ISBLANK(РУССКИЙ!M133), "", РУССКИЙ!M133)</f>
        <v/>
      </c>
      <c r="DE7" s="137" t="str">
        <f>IF(ISBLANK(РУССКИЙ!M134), "", РУССКИЙ!M134)</f>
        <v/>
      </c>
      <c r="DF7" s="137" t="str">
        <f>IF(ISBLANK(РУССКИЙ!M135), "", РУССКИЙ!M135)</f>
        <v/>
      </c>
      <c r="DG7" s="137" t="str">
        <f>IF(ISBLANK(РУССКИЙ!M136), "", РУССКИЙ!M136)</f>
        <v/>
      </c>
      <c r="DH7" s="137" t="str">
        <f>IF(ISBLANK(РУССКИЙ!M137), "", РУССКИЙ!M137)</f>
        <v/>
      </c>
      <c r="DI7" s="137" t="str">
        <f>IF(ISBLANK(РУССКИЙ!M138), "", РУССКИЙ!M138)</f>
        <v/>
      </c>
      <c r="DJ7" s="139" t="str">
        <f>IF(ISBLANK(РУССКИЙ!M139), "", РУССКИЙ!M139)</f>
        <v/>
      </c>
      <c r="DK7" s="137" t="str">
        <f>IF(ISBLANK(РУССКИЙ!P126), "", IF(AND(ISNUMBER(РУССКИЙ!P126), РУССКИЙ!P126&gt;0), РУССКИЙ!P126, ""))</f>
        <v/>
      </c>
      <c r="DL7" s="137" t="str">
        <f>IF(ISBLANK(РУССКИЙ!P128), "", РУССКИЙ!P128)</f>
        <v/>
      </c>
      <c r="DM7" s="137" t="str">
        <f>IF(ISBLANK(РУССКИЙ!P129), "", РУССКИЙ!P129)</f>
        <v/>
      </c>
      <c r="DN7" s="137" t="str">
        <f>IF(ISBLANK(РУССКИЙ!P130), "", РУССКИЙ!P130)</f>
        <v/>
      </c>
      <c r="DO7" s="137" t="str">
        <f>IF(ISBLANK(РУССКИЙ!P131), "", РУССКИЙ!P131)</f>
        <v/>
      </c>
      <c r="DP7" s="137" t="str">
        <f>IF(ISBLANK(РУССКИЙ!P132), "", РУССКИЙ!P132)</f>
        <v/>
      </c>
      <c r="DQ7" s="137" t="str">
        <f>IF(ISBLANK(РУССКИЙ!P133), "", РУССКИЙ!P133)</f>
        <v/>
      </c>
      <c r="DR7" s="137" t="str">
        <f>IF(ISBLANK(РУССКИЙ!P134), "", РУССКИЙ!P134)</f>
        <v/>
      </c>
      <c r="DS7" s="137" t="str">
        <f>IF(ISBLANK(РУССКИЙ!P135), "", РУССКИЙ!P135)</f>
        <v/>
      </c>
      <c r="DT7" s="137" t="str">
        <f>IF(ISBLANK(РУССКИЙ!P136), "", РУССКИЙ!P136)</f>
        <v/>
      </c>
      <c r="DU7" s="137" t="str">
        <f>IF(ISBLANK(РУССКИЙ!P137), "", РУССКИЙ!P137)</f>
        <v/>
      </c>
      <c r="DV7" s="137" t="str">
        <f>IF(ISBLANK(РУССКИЙ!P138), "", РУССКИЙ!P138)</f>
        <v/>
      </c>
      <c r="DW7" s="139" t="str">
        <f>IF(ISBLANK(РУССКИЙ!P139), "", РУССКИЙ!P139)</f>
        <v/>
      </c>
      <c r="DX7" s="137" t="b">
        <v>0</v>
      </c>
      <c r="DY7" s="137" t="b">
        <v>0</v>
      </c>
      <c r="DZ7" s="137" t="b">
        <v>0</v>
      </c>
      <c r="EA7" s="137" t="b">
        <v>0</v>
      </c>
      <c r="EB7" s="137" t="b">
        <v>0</v>
      </c>
      <c r="EC7" s="137" t="b">
        <v>0</v>
      </c>
      <c r="ED7" s="137" t="b">
        <v>0</v>
      </c>
      <c r="EE7" s="137" t="b">
        <v>0</v>
      </c>
      <c r="EF7" s="137" t="b">
        <v>0</v>
      </c>
      <c r="EG7" s="137" t="b">
        <v>0</v>
      </c>
      <c r="EH7" s="137" t="b">
        <v>0</v>
      </c>
      <c r="EI7" s="139" t="b">
        <v>0</v>
      </c>
      <c r="EJ7" s="137" t="b">
        <v>0</v>
      </c>
      <c r="EK7" s="137" t="b">
        <v>0</v>
      </c>
      <c r="EL7" s="137" t="b">
        <v>0</v>
      </c>
      <c r="EM7" s="137" t="b">
        <v>0</v>
      </c>
      <c r="EN7" s="137" t="b">
        <v>0</v>
      </c>
      <c r="EO7" s="137" t="b">
        <v>0</v>
      </c>
      <c r="EP7" s="137" t="b">
        <v>0</v>
      </c>
      <c r="EQ7" s="137" t="b">
        <v>0</v>
      </c>
      <c r="ER7" s="137" t="b">
        <v>0</v>
      </c>
      <c r="ES7" s="137" t="b">
        <v>0</v>
      </c>
      <c r="ET7" s="137" t="b">
        <v>0</v>
      </c>
      <c r="EU7" s="139" t="b">
        <v>0</v>
      </c>
      <c r="EV7" s="141" t="str">
        <f>IF(ISBLANK(РУССКИЙ!K145), "", IF(AND(ISNUMBER(РУССКИЙ!K145), РУССКИЙ!K145&gt;0), РУССКИЙ!K145, ""))</f>
        <v/>
      </c>
      <c r="EW7" s="141" t="str">
        <f>IF(ISBLANK(РУССКИЙ!K147), "", IF(AND(ISNUMBER(РУССКИЙ!K147), РУССКИЙ!K147&gt;0), РУССКИЙ!K147, ""))</f>
        <v/>
      </c>
      <c r="EX7" s="137" t="str">
        <f>IF(ISBLANK(РУССКИЙ!K149), "", IF(AND(ISNUMBER(РУССКИЙ!K149), РУССКИЙ!K149&gt;0), РУССКИЙ!K149, ""))</f>
        <v/>
      </c>
      <c r="EY7" s="137" t="str">
        <f>IF(ISBLANK(РУССКИЙ!K150), "", РУССКИЙ!K150)</f>
        <v/>
      </c>
      <c r="EZ7" s="137" t="str">
        <f>IF(ISBLANK(РУССКИЙ!K151), "", РУССКИЙ!K151)</f>
        <v/>
      </c>
      <c r="FA7" s="137" t="str">
        <f>IF(ISBLANK(РУССКИЙ!K152), "", РУССКИЙ!K152)</f>
        <v/>
      </c>
      <c r="FB7" s="137" t="str">
        <f>IF(ISBLANK(РУССКИЙ!K153), "", РУССКИЙ!K153)</f>
        <v/>
      </c>
      <c r="FC7" s="137" t="str">
        <f>IF(ISBLANK(РУССКИЙ!K154), "", РУССКИЙ!K154)</f>
        <v/>
      </c>
      <c r="FD7" s="137" t="str">
        <f>IF(ISBLANK(РУССКИЙ!K164), "", РУССКИЙ!K164)</f>
        <v/>
      </c>
      <c r="FE7" s="139" t="str">
        <f>IF(ISBLANK(РУССКИЙ!K155), "", РУССКИЙ!K155)</f>
        <v/>
      </c>
      <c r="FF7" s="137" t="str">
        <f>IF(ISBLANK(РУССКИЙ!K157), "", IF(AND(ISNUMBER(РУССКИЙ!K157), РУССКИЙ!K157&gt;0), РУССКИЙ!K157, ""))</f>
        <v/>
      </c>
      <c r="FG7" s="137" t="str">
        <f>IF(ISBLANK(РУССКИЙ!K158), "", РУССКИЙ!K158)</f>
        <v/>
      </c>
      <c r="FH7" s="137" t="str">
        <f>IF(ISBLANK(РУССКИЙ!K159), "", РУССКИЙ!K159)</f>
        <v/>
      </c>
      <c r="FI7" s="137" t="str">
        <f>IF(ISBLANK(РУССКИЙ!K160), "", РУССКИЙ!K160)</f>
        <v/>
      </c>
      <c r="FJ7" s="139" t="str">
        <f>IF(ISBLANK(РУССКИЙ!K161), "", РУССКИЙ!K161)</f>
        <v/>
      </c>
      <c r="FK7" s="137" t="str">
        <f>IF(ISBLANK(РУССКИЙ!K163), "", РУССКИЙ!K163)</f>
        <v/>
      </c>
      <c r="FL7" s="139" t="str">
        <f>IF(ISBLANK(РУССКИЙ!K165), "", РУССКИЙ!K165)</f>
        <v/>
      </c>
      <c r="FM7" s="137" t="str">
        <f>IF(ISBLANK(РУССКИЙ!K167), "", IF(AND(ISNUMBER(РУССКИЙ!K167), РУССКИЙ!K167&gt;0), РУССКИЙ!K167, ""))</f>
        <v/>
      </c>
      <c r="FN7" s="137" t="str">
        <f>IF(ISBLANK(РУССКИЙ!K169), "", РУССКИЙ!K169)</f>
        <v/>
      </c>
      <c r="FO7" s="137" t="str">
        <f>IF(ISBLANK(РУССКИЙ!K170), "", РУССКИЙ!K170)</f>
        <v/>
      </c>
      <c r="FP7" s="142" t="str">
        <f>IF(ISBLANK(РУССКИЙ!K171), "", РУССКИЙ!K171)</f>
        <v/>
      </c>
      <c r="FQ7" s="141" t="str">
        <f>IF(ISBLANK(РУССКИЙ!K173), "", IF(AND(ISNUMBER(РУССКИЙ!K173), РУССКИЙ!K173&gt;0), РУССКИЙ!K173, ""))</f>
        <v/>
      </c>
      <c r="FR7" s="137" t="str">
        <f>IF(ISBLANK(РУССКИЙ!K175), "", IF(AND(ISNUMBER(РУССКИЙ!K175), РУССКИЙ!K175&gt;0), РУССКИЙ!K175, ""))</f>
        <v/>
      </c>
      <c r="FS7" s="137" t="str">
        <f>IF(ISBLANK(РУССКИЙ!K176), "", РУССКИЙ!K176)</f>
        <v/>
      </c>
      <c r="FT7" s="137" t="str">
        <f>IF(ISBLANK(РУССКИЙ!K177), "", РУССКИЙ!K177)</f>
        <v/>
      </c>
      <c r="FU7" s="137" t="str">
        <f>IF(ISBLANK(РУССКИЙ!K178), "", РУССКИЙ!K178)</f>
        <v/>
      </c>
      <c r="FV7" s="137" t="str">
        <f>IF(ISBLANK(РУССКИЙ!K179), "", РУССКИЙ!K179)</f>
        <v/>
      </c>
      <c r="FW7" s="137" t="str">
        <f>IF(ISBLANK(РУССКИЙ!K180), "", РУССКИЙ!K180)</f>
        <v/>
      </c>
      <c r="FX7" s="137" t="str">
        <f>IF(ISBLANK(РУССКИЙ!K181), "", РУССКИЙ!K181)</f>
        <v/>
      </c>
      <c r="FY7" s="137" t="str">
        <f>IF(ISBLANK(РУССКИЙ!K182), "", РУССКИЙ!K182)</f>
        <v/>
      </c>
      <c r="FZ7" s="137" t="str">
        <f>IF(ISBLANK(РУССКИЙ!K183), "", РУССКИЙ!K183)</f>
        <v/>
      </c>
      <c r="GA7" s="139" t="str">
        <f>IF(ISBLANK(РУССКИЙ!K184), "", РУССКИЙ!K184)</f>
        <v/>
      </c>
      <c r="GB7" s="137" t="str">
        <f>IF(ISBLANK(РУССКИЙ!K186), "", IF(AND(ISNUMBER(РУССКИЙ!K186), РУССКИЙ!K186&gt;0), РУССКИЙ!K186, ""))</f>
        <v/>
      </c>
      <c r="GC7" s="137" t="str">
        <f>IF(ISBLANK(РУССКИЙ!K187), "", РУССКИЙ!K187)</f>
        <v/>
      </c>
      <c r="GD7" s="137" t="str">
        <f>IF(ISBLANK(РУССКИЙ!K188), "", РУССКИЙ!K188)</f>
        <v/>
      </c>
      <c r="GE7" s="137" t="str">
        <f>IF(ISBLANK(РУССКИЙ!K189), "", РУССКИЙ!K189)</f>
        <v/>
      </c>
      <c r="GF7" s="139" t="str">
        <f>IF(ISBLANK(РУССКИЙ!K190), "", РУССКИЙ!K190)</f>
        <v/>
      </c>
      <c r="GG7" s="141" t="str">
        <f>IF(ISBLANK(РУССКИЙ!K192), "", РУССКИЙ!K192)</f>
        <v/>
      </c>
      <c r="GH7" s="137" t="str">
        <f>IF(ISBLANK(РУССКИЙ!K194), "", IF(AND(ISNUMBER(РУССКИЙ!K194), РУССКИЙ!K194&gt;0), РУССКИЙ!K194, ""))</f>
        <v/>
      </c>
      <c r="GI7" s="137" t="str">
        <f>IF(ISBLANK(РУССКИЙ!K196), "", РУССКИЙ!K196)</f>
        <v/>
      </c>
      <c r="GJ7" s="137" t="str">
        <f>IF(ISBLANK(РУССКИЙ!K197), "", РУССКИЙ!K197)</f>
        <v/>
      </c>
      <c r="GK7" s="137" t="str">
        <f>IF(ISBLANK(РУССКИЙ!K198), "", РУССКИЙ!K198)</f>
        <v/>
      </c>
      <c r="GL7" s="139" t="str">
        <f>IF(ISBLANK(РУССКИЙ!K199), "", РУССКИЙ!K199)</f>
        <v/>
      </c>
      <c r="GM7" s="137" t="str">
        <f>IF(ISBLANK(РУССКИЙ!K207), "", IF(AND(ISNUMBER(РУССКИЙ!K207), РУССКИЙ!K207&gt;0), РУССКИЙ!K207, ""))</f>
        <v/>
      </c>
      <c r="GN7" s="137" t="str">
        <f>IF(ISBLANK(РУССКИЙ!K209), "", РУССКИЙ!K209)</f>
        <v/>
      </c>
      <c r="GO7" s="137" t="str">
        <f>IF(ISBLANK(РУССКИЙ!K210), "", РУССКИЙ!K210)</f>
        <v/>
      </c>
      <c r="GP7" s="137" t="str">
        <f>IF(ISBLANK(РУССКИЙ!K211), "", РУССКИЙ!K211)</f>
        <v/>
      </c>
      <c r="GQ7" s="137" t="str">
        <f>IF(ISBLANK(РУССКИЙ!K212), "", РУССКИЙ!K212)</f>
        <v/>
      </c>
      <c r="GR7" s="137" t="str">
        <f>IF(ISBLANK(РУССКИЙ!K213), "", РУССКИЙ!K213)</f>
        <v/>
      </c>
      <c r="GS7" s="137" t="str">
        <f>IF(ISBLANK(РУССКИЙ!K214), "", РУССКИЙ!K214)</f>
        <v/>
      </c>
      <c r="GT7" s="137" t="str">
        <f>IF(ISBLANK(РУССКИЙ!K215), "", РУССКИЙ!K215)</f>
        <v/>
      </c>
      <c r="GU7" s="137" t="str">
        <f>IF(ISBLANK(РУССКИЙ!K216), "", РУССКИЙ!K216)</f>
        <v/>
      </c>
      <c r="GV7" s="139" t="str">
        <f>IF(ISBLANK(РУССКИЙ!K217), "", РУССКИЙ!K217)</f>
        <v/>
      </c>
      <c r="GW7" s="137" t="str">
        <f>IF(ISBLANK(РУССКИЙ!K219), "", IF(AND(ISNUMBER(РУССКИЙ!K219), РУССКИЙ!K219&gt;0), РУССКИЙ!K219, ""))</f>
        <v/>
      </c>
      <c r="GX7" s="137" t="str">
        <f>IF(ISBLANK(РУССКИЙ!K221), "", РУССКИЙ!K221)</f>
        <v/>
      </c>
      <c r="GY7" s="137" t="str">
        <f>IF(ISBLANK(РУССКИЙ!K222), "", РУССКИЙ!K222)</f>
        <v/>
      </c>
      <c r="GZ7" s="139" t="str">
        <f>IF(ISBLANK(РУССКИЙ!K223), "", РУССКИЙ!K223)</f>
        <v/>
      </c>
      <c r="HA7" s="139" t="str">
        <f>IF(ISBLANK(РУССКИЙ!K226), "", РУССКИЙ!K226)</f>
        <v/>
      </c>
      <c r="HB7" s="137" t="str">
        <f>IF(ISBLANK(РУССКИЙ!K234), "", IF(AND(ISNUMBER(РУССКИЙ!K234), РУССКИЙ!K234&gt;0), РУССКИЙ!K234, ""))</f>
        <v/>
      </c>
      <c r="HC7" s="137" t="str">
        <f>IF(ISBLANK(РУССКИЙ!K236), "", IF(AND(ISNUMBER(РУССКИЙ!K236), РУССКИЙ!K236&gt;0), РУССКИЙ!K236, ""))</f>
        <v/>
      </c>
      <c r="HD7" s="137" t="str">
        <f>IF(ISBLANK(РУССКИЙ!K237), "", IF(AND(ISNUMBER(РУССКИЙ!K237), РУССКИЙ!K237&gt;0), РУССКИЙ!K237, ""))</f>
        <v/>
      </c>
      <c r="HE7" s="137" t="str">
        <f>IF(ISBLANK(РУССКИЙ!K238), "", IF(AND(ISNUMBER(РУССКИЙ!K238), РУССКИЙ!K238&gt;0), РУССКИЙ!K238, ""))</f>
        <v/>
      </c>
      <c r="HF7" s="137" t="str">
        <f>IF(ISBLANK(РУССКИЙ!K239), "", IF(AND(ISNUMBER(РУССКИЙ!K239), РУССКИЙ!K239&gt;0), РУССКИЙ!K239, ""))</f>
        <v/>
      </c>
      <c r="HG7" s="137" t="str">
        <f>IF(ISBLANK(РУССКИЙ!K241), "", IF(AND(ISNUMBER(РУССКИЙ!K241), РУССКИЙ!K241&gt;0), РУССКИЙ!K241, ""))</f>
        <v/>
      </c>
      <c r="HH7" s="137" t="str">
        <f>IF(ISBLANK(РУССКИЙ!K243), "", IF(AND(ISNUMBER(РУССКИЙ!K243), РУССКИЙ!K243&lt;&gt;0), РУССКИЙ!K243, ""))</f>
        <v/>
      </c>
      <c r="HI7" s="137" t="str">
        <f>IF(ISBLANK(РУССКИЙ!K245), "", IF(AND(ISNUMBER(РУССКИЙ!K245), РУССКИЙ!K245&gt;0), РУССКИЙ!K245, ""))</f>
        <v/>
      </c>
      <c r="HJ7" s="137" t="str">
        <f>IF(ISBLANK(РУССКИЙ!K247), "", IF(AND(ISNUMBER(РУССКИЙ!K247), РУССКИЙ!K247&gt;0), РУССКИЙ!K247, ""))</f>
        <v/>
      </c>
      <c r="HK7" s="139" t="str">
        <f>IF(ISBLANK(РУССКИЙ!K249), "", IF(AND(ISNUMBER(РУССКИЙ!K249), РУССКИЙ!K249&lt;&gt;0), РУССКИЙ!K249, ""))</f>
        <v/>
      </c>
      <c r="HL7" s="143" t="str">
        <f>IF(ISBLANK(РУССКИЙ!K256), "", IF(AND(ISNUMBER(РУССКИЙ!K256), РУССКИЙ!K256&gt;0), РУССКИЙ!K256, ""))</f>
        <v/>
      </c>
      <c r="HM7" s="143" t="str">
        <f>IF(ISBLANK(РУССКИЙ!K257), "", IF(AND(ISNUMBER(РУССКИЙ!K257), РУССКИЙ!K257&gt;0), РУССКИЙ!K257, ""))</f>
        <v/>
      </c>
      <c r="HN7" s="143" t="str">
        <f>IF(ISBLANK(РУССКИЙ!K258), "", РУССКИЙ!K258)</f>
        <v/>
      </c>
      <c r="HO7" s="143" t="str">
        <f>IF(ISBLANK(РУССКИЙ!K259), "", РУССКИЙ!K259)</f>
        <v/>
      </c>
      <c r="HP7" s="143" t="str">
        <f>IF(ISBLANK(РУССКИЙ!K260), "", IF(AND(ISNUMBER(РУССКИЙ!K260), РУССКИЙ!K260&gt;0), РУССКИЙ!K260, ""))</f>
        <v/>
      </c>
      <c r="HQ7" s="143" t="str">
        <f>IF(ISNUMBER(HR7),IF(ISBLANK(РУССКИЙ!K262), "", РУССКИЙ!K262),IF(РУССКИЙ!K261&gt;0,РУССКИЙ!K261,""))</f>
        <v/>
      </c>
      <c r="HR7" s="143" t="str">
        <f>IF(ISBLANK(РУССКИЙ!K263), "", РУССКИЙ!K263)</f>
        <v/>
      </c>
      <c r="HS7" s="143" t="str">
        <f>IF(ISBLANK(РУССКИЙ!K264), "", РУССКИЙ!K264)</f>
        <v/>
      </c>
      <c r="HT7" s="143" t="str">
        <f>IF(ISBLANK(РУССКИЙ!K266), "", IF(AND(ISNUMBER(РУССКИЙ!K266), РУССКИЙ!K266&gt;0), РУССКИЙ!K266, ""))</f>
        <v/>
      </c>
      <c r="HU7" s="143" t="str">
        <f>IF(ISBLANK(РУССКИЙ!K267), "", IF(AND(ISNUMBER(РУССКИЙ!K267), РУССКИЙ!K267&gt;0), РУССКИЙ!K267, ""))</f>
        <v/>
      </c>
      <c r="HV7" s="143" t="str">
        <f>IF(ISBLANK(РУССКИЙ!K268), "", РУССКИЙ!K268)</f>
        <v/>
      </c>
      <c r="HW7" s="143" t="str">
        <f>IF(ISBLANK(РУССКИЙ!K269), "", РУССКИЙ!K269)</f>
        <v/>
      </c>
      <c r="HX7" s="143" t="str">
        <f>IF(ISBLANK(РУССКИЙ!K270), "", IF(AND(ISNUMBER(РУССКИЙ!K270), РУССКИЙ!K270&gt;0), РУССКИЙ!K270, ""))</f>
        <v/>
      </c>
      <c r="HY7" s="143" t="str">
        <f>IF(ISBLANK(РУССКИЙ!K271), "", РУССКИЙ!K271)</f>
        <v/>
      </c>
      <c r="HZ7" s="143" t="str">
        <f>IF(ISBLANK(РУССКИЙ!K272), "", РУССКИЙ!K272)</f>
        <v/>
      </c>
      <c r="IA7" s="144" t="str">
        <f>IF(ISBLANK(РУССКИЙ!K274), "", IF(AND(ISNUMBER(РУССКИЙ!K274), РУССКИЙ!K274&lt;&gt;0), РУССКИЙ!K274, ""))</f>
        <v/>
      </c>
      <c r="IB7" s="137" t="str">
        <f>IF(ISBLANK(РУССКИЙ!K280), "", IF(AND(ISNUMBER(РУССКИЙ!K280), РУССКИЙ!K280&gt;0), РУССКИЙ!K280, ""))</f>
        <v/>
      </c>
      <c r="IC7" s="137" t="str">
        <f>IF(ISBLANK(РУССКИЙ!K283), "", РУССКИЙ!K283)</f>
        <v/>
      </c>
      <c r="ID7" s="137" t="str">
        <f>IF(ISBLANK(РУССКИЙ!M283), "", РУССКИЙ!M283)</f>
        <v/>
      </c>
      <c r="IE7" s="137" t="str">
        <f>IF(ISBLANK(РУССКИЙ!O283), "", РУССКИЙ!O283)</f>
        <v/>
      </c>
      <c r="IF7" s="139" t="str">
        <f>IF(ISBLANK(РУССКИЙ!Q283), "", РУССКИЙ!Q283)</f>
        <v/>
      </c>
      <c r="IG7" s="137" t="str">
        <f>IF(ISBLANK(РУССКИЙ!K289), "", РУССКИЙ!K289)</f>
        <v/>
      </c>
      <c r="IH7" s="139" t="str">
        <f>IF(ISBLANK(РУССКИЙ!K290), "", РУССКИЙ!K290)</f>
        <v/>
      </c>
      <c r="II7" s="140" t="str">
        <f>IF(ISBLANK(РУССКИЙ!K298), "", РУССКИЙ!K298)</f>
        <v/>
      </c>
      <c r="IJ7" s="137" t="str">
        <f>IF(ISBLANK(РУССКИЙ!M298), "", РУССКИЙ!M298)</f>
        <v/>
      </c>
      <c r="IK7" s="139" t="str">
        <f>IF(ISBLANK(РУССКИЙ!O298), "", РУССКИЙ!O298)</f>
        <v/>
      </c>
      <c r="IL7" s="137" t="str">
        <f>IF(ISBLANK(РУССКИЙ!I303), "", РУССКИЙ!I303)</f>
        <v/>
      </c>
      <c r="IM7" s="137" t="str">
        <f>IF(ISBLANK(РУССКИЙ!I305), "", IF(AND(ISNUMBER(РУССКИЙ!I305), РУССКИЙ!I305&gt;0), РУССКИЙ!I305, ""))</f>
        <v/>
      </c>
      <c r="IN7" s="137" t="str">
        <f>IF(ISBLANK(РУССКИЙ!I306), "", РУССКИЙ!I306)</f>
        <v/>
      </c>
      <c r="IO7" s="137" t="str">
        <f>IF(ISBLANK(РУССКИЙ!I307), "", РУССКИЙ!I307)</f>
        <v/>
      </c>
      <c r="IP7" s="137" t="str">
        <f>IF(ISBLANK(РУССКИЙ!I308), "", РУССКИЙ!I308)</f>
        <v/>
      </c>
      <c r="IQ7" s="137" t="str">
        <f>IF(ISBLANK(РУССКИЙ!I309), "", IF(AND(ISNUMBER(РУССКИЙ!I309), РУССКИЙ!I309&gt;0), РУССКИЙ!I309, ""))</f>
        <v/>
      </c>
      <c r="IR7" s="137" t="str">
        <f>IF(ISBLANK(РУССКИЙ!I310), "", РУССКИЙ!I310)</f>
        <v/>
      </c>
      <c r="IS7" s="137" t="str">
        <f>IF(ISBLANK(РУССКИЙ!I311), "", РУССКИЙ!I311)</f>
        <v/>
      </c>
      <c r="IT7" s="137" t="str">
        <f>IF(ISBLANK(РУССКИЙ!I312), "", РУССКИЙ!I312)</f>
        <v/>
      </c>
      <c r="IU7" s="137" t="str">
        <f>IF(ISBLANK(РУССКИЙ!I313), "", РУССКИЙ!I313)</f>
        <v/>
      </c>
      <c r="IV7" s="137" t="str">
        <f>IF(ISBLANK(РУССКИЙ!I314), "", РУССКИЙ!I314)</f>
        <v/>
      </c>
      <c r="IW7" s="137" t="str">
        <f>IF(ISBLANK(РУССКИЙ!I315), "", РУССКИЙ!I315)</f>
        <v/>
      </c>
      <c r="IX7" s="139" t="str">
        <f>IF(ISBLANK(РУССКИЙ!I316), "", РУССКИЙ!I316)</f>
        <v/>
      </c>
      <c r="IY7" s="137" t="str">
        <f>IF(ISBLANK(РУССКИЙ!J303), "", РУССКИЙ!J303)</f>
        <v/>
      </c>
      <c r="IZ7" s="137" t="str">
        <f>IF(ISBLANK(РУССКИЙ!J305), "", IF(AND(ISNUMBER(РУССКИЙ!J305), РУССКИЙ!J305&gt;0), РУССКИЙ!J305, ""))</f>
        <v/>
      </c>
      <c r="JA7" s="137" t="str">
        <f>IF(ISBLANK(РУССКИЙ!J306), "", РУССКИЙ!J306)</f>
        <v/>
      </c>
      <c r="JB7" s="137" t="str">
        <f>IF(ISBLANK(РУССКИЙ!J307), "", РУССКИЙ!J307)</f>
        <v/>
      </c>
      <c r="JC7" s="137" t="str">
        <f>IF(ISBLANK(РУССКИЙ!J308), "", РУССКИЙ!J308)</f>
        <v/>
      </c>
      <c r="JD7" s="137" t="str">
        <f>IF(ISBLANK(РУССКИЙ!J309), "", IF(AND(ISNUMBER(РУССКИЙ!J309), РУССКИЙ!J309&gt;0), РУССКИЙ!J309, ""))</f>
        <v/>
      </c>
      <c r="JE7" s="137" t="str">
        <f>IF(ISBLANK(РУССКИЙ!J310), "", РУССКИЙ!J310)</f>
        <v/>
      </c>
      <c r="JF7" s="137" t="str">
        <f>IF(ISBLANK(РУССКИЙ!J311), "", РУССКИЙ!J311)</f>
        <v/>
      </c>
      <c r="JG7" s="137" t="str">
        <f>IF(ISBLANK(РУССКИЙ!J312), "", РУССКИЙ!J312)</f>
        <v/>
      </c>
      <c r="JH7" s="137" t="str">
        <f>IF(ISBLANK(РУССКИЙ!J313), "", РУССКИЙ!J313)</f>
        <v/>
      </c>
      <c r="JI7" s="137" t="str">
        <f>IF(ISBLANK(РУССКИЙ!J314), "", РУССКИЙ!J314)</f>
        <v/>
      </c>
      <c r="JJ7" s="137" t="str">
        <f>IF(ISBLANK(РУССКИЙ!J315), "", РУССКИЙ!J315)</f>
        <v/>
      </c>
      <c r="JK7" s="139" t="str">
        <f>IF(ISBLANK(РУССКИЙ!J316), "", РУССКИЙ!J316)</f>
        <v/>
      </c>
      <c r="JL7" s="137" t="str">
        <f>IF(ISBLANK(РУССКИЙ!I303), "", РУССКИЙ!I303)</f>
        <v/>
      </c>
      <c r="JM7" s="137" t="str">
        <f>IF(ISBLANK(РУССКИЙ!J303), "", РУССКИЙ!J303)</f>
        <v/>
      </c>
      <c r="JN7" s="137" t="str">
        <f>IF(ISBLANK(РУССКИЙ!K303), "", РУССКИЙ!K303)</f>
        <v/>
      </c>
      <c r="JO7" s="137" t="str">
        <f>IF(ISBLANK(РУССКИЙ!L303), "", РУССКИЙ!L303)</f>
        <v/>
      </c>
      <c r="JP7" s="137" t="str">
        <f>IF(ISBLANK(РУССКИЙ!M303), "", РУССКИЙ!M303)</f>
        <v/>
      </c>
      <c r="JQ7" s="137" t="str">
        <f>IF(ISBLANK(РУССКИЙ!N303), "", РУССКИЙ!N303)</f>
        <v/>
      </c>
      <c r="JR7" s="137" t="str">
        <f>IF(ISBLANK(РУССКИЙ!O303), "", РУССКИЙ!O303)</f>
        <v/>
      </c>
      <c r="JS7" s="137" t="str">
        <f>IF(ISBLANK(РУССКИЙ!P303), "", РУССКИЙ!P303)</f>
        <v/>
      </c>
      <c r="JT7" s="137" t="str">
        <f>IF(ISBLANK(РУССКИЙ!Q303), "", РУССКИЙ!Q303)</f>
        <v/>
      </c>
      <c r="JU7" s="137" t="str">
        <f>IF(ISBLANK(РУССКИЙ!D329), "", РУССКИЙ!D329)</f>
        <v/>
      </c>
      <c r="JV7" s="168"/>
      <c r="JW7" s="169"/>
      <c r="JX7" s="141" t="str">
        <f>IF(ISBLANK(РУССКИЙ!O145), "", IF(AND(ISNUMBER(РУССКИЙ!O145), РУССКИЙ!O145&gt;0), РУССКИЙ!O145, ""))</f>
        <v/>
      </c>
      <c r="JY7" s="141" t="str">
        <f>IF(ISBLANK(РУССКИЙ!O147), "", IF(AND(ISNUMBER(РУССКИЙ!O147), РУССКИЙ!O147&gt;0), РУССКИЙ!O147, ""))</f>
        <v/>
      </c>
      <c r="JZ7" s="137" t="str">
        <f>IF(ISBLANK(РУССКИЙ!O149), "", IF(AND(ISNUMBER(РУССКИЙ!O149), РУССКИЙ!O149&gt;0), РУССКИЙ!O149, ""))</f>
        <v/>
      </c>
      <c r="KA7" s="137" t="str">
        <f>IF(ISBLANK(РУССКИЙ!O150), "", РУССКИЙ!O150)</f>
        <v/>
      </c>
      <c r="KB7" s="137" t="str">
        <f>IF(ISBLANK(РУССКИЙ!O151), "", РУССКИЙ!O151)</f>
        <v/>
      </c>
      <c r="KC7" s="137" t="str">
        <f>IF(ISBLANK(РУССКИЙ!O152), "", РУССКИЙ!O152)</f>
        <v/>
      </c>
      <c r="KD7" s="137" t="str">
        <f>IF(ISBLANK(РУССКИЙ!O153), "", РУССКИЙ!O153)</f>
        <v/>
      </c>
      <c r="KE7" s="137" t="str">
        <f>IF(ISBLANK(РУССКИЙ!O154), "", РУССКИЙ!O154)</f>
        <v/>
      </c>
      <c r="KF7" s="137" t="str">
        <f>IF(ISBLANK(РУССКИЙ!O164), "", РУССКИЙ!O164)</f>
        <v/>
      </c>
      <c r="KG7" s="139" t="str">
        <f>IF(ISBLANK(РУССКИЙ!O155), "", РУССКИЙ!O155)</f>
        <v/>
      </c>
      <c r="KH7" s="137" t="str">
        <f>IF(ISBLANK(РУССКИЙ!O157), "", IF(AND(ISNUMBER(РУССКИЙ!O157), РУССКИЙ!O157&gt;0), РУССКИЙ!O157, ""))</f>
        <v/>
      </c>
      <c r="KI7" s="137" t="str">
        <f>IF(ISBLANK(РУССКИЙ!O158), "", РУССКИЙ!O158)</f>
        <v/>
      </c>
      <c r="KJ7" s="137" t="str">
        <f>IF(ISBLANK(РУССКИЙ!O159), "", РУССКИЙ!O159)</f>
        <v/>
      </c>
      <c r="KK7" s="137" t="str">
        <f>IF(ISBLANK(РУССКИЙ!O160), "", РУССКИЙ!O160)</f>
        <v/>
      </c>
      <c r="KL7" s="139" t="str">
        <f>IF(ISBLANK(РУССКИЙ!O161), "", РУССКИЙ!O161)</f>
        <v/>
      </c>
      <c r="KM7" s="137" t="str">
        <f>IF(ISBLANK(РУССКИЙ!O163), "", РУССКИЙ!O163)</f>
        <v/>
      </c>
      <c r="KN7" s="139" t="str">
        <f>IF(ISBLANK(РУССКИЙ!O165), "", РУССКИЙ!O165)</f>
        <v/>
      </c>
      <c r="KO7" s="137" t="str">
        <f>IF(ISBLANK(РУССКИЙ!O167), "", IF(AND(ISNUMBER(РУССКИЙ!O167), РУССКИЙ!O167&gt;0), РУССКИЙ!O167, ""))</f>
        <v/>
      </c>
      <c r="KP7" s="137" t="str">
        <f>IF(ISBLANK(РУССКИЙ!O169), "", РУССКИЙ!O169)</f>
        <v/>
      </c>
      <c r="KQ7" s="137" t="str">
        <f>IF(ISBLANK(РУССКИЙ!O170), "", РУССКИЙ!O170)</f>
        <v/>
      </c>
      <c r="KR7" s="145" t="str">
        <f>IF(ISBLANK(РУССКИЙ!O171), "", РУССКИЙ!O171)</f>
        <v/>
      </c>
      <c r="KS7" s="141" t="str">
        <f>IF(ISBLANK(РУССКИЙ!O173), "", IF(AND(ISNUMBER(РУССКИЙ!O173), РУССКИЙ!O173&gt;0), РУССКИЙ!O173, ""))</f>
        <v/>
      </c>
      <c r="KT7" s="137" t="str">
        <f>IF(ISBLANK(РУССКИЙ!O175), "", IF(AND(ISNUMBER(РУССКИЙ!O175), РУССКИЙ!O175&gt;0), РУССКИЙ!O175, ""))</f>
        <v/>
      </c>
      <c r="KU7" s="137" t="str">
        <f>IF(ISBLANK(РУССКИЙ!O176), "", РУССКИЙ!O176)</f>
        <v/>
      </c>
      <c r="KV7" s="137" t="str">
        <f>IF(ISBLANK(РУССКИЙ!O177), "", РУССКИЙ!O177)</f>
        <v/>
      </c>
      <c r="KW7" s="137" t="str">
        <f>IF(ISBLANK(РУССКИЙ!O178), "", РУССКИЙ!O178)</f>
        <v/>
      </c>
      <c r="KX7" s="137" t="str">
        <f>IF(ISBLANK(РУССКИЙ!O179), "", РУССКИЙ!O179)</f>
        <v/>
      </c>
      <c r="KY7" s="137" t="str">
        <f>IF(ISBLANK(РУССКИЙ!O180), "", РУССКИЙ!O180)</f>
        <v/>
      </c>
      <c r="KZ7" s="137" t="str">
        <f>IF(ISBLANK(РУССКИЙ!O181), "", РУССКИЙ!O181)</f>
        <v/>
      </c>
      <c r="LA7" s="137" t="str">
        <f>IF(ISBLANK(РУССКИЙ!O182), "", РУССКИЙ!O182)</f>
        <v/>
      </c>
      <c r="LB7" s="137" t="str">
        <f>IF(ISBLANK(РУССКИЙ!O183), "", РУССКИЙ!O183)</f>
        <v/>
      </c>
      <c r="LC7" s="139" t="str">
        <f>IF(ISBLANK(РУССКИЙ!O184), "", РУССКИЙ!O184)</f>
        <v/>
      </c>
      <c r="LD7" s="137" t="str">
        <f>IF(ISBLANK(РУССКИЙ!O186), "", IF(AND(ISNUMBER(РУССКИЙ!O186), РУССКИЙ!O186&gt;0), РУССКИЙ!O186, ""))</f>
        <v/>
      </c>
      <c r="LE7" s="137" t="str">
        <f>IF(ISBLANK(РУССКИЙ!O187), "", РУССКИЙ!O187)</f>
        <v/>
      </c>
      <c r="LF7" s="137" t="str">
        <f>IF(ISBLANK(РУССКИЙ!O188), "", РУССКИЙ!O188)</f>
        <v/>
      </c>
      <c r="LG7" s="137" t="str">
        <f>IF(ISBLANK(РУССКИЙ!O189), "", РУССКИЙ!O189)</f>
        <v/>
      </c>
      <c r="LH7" s="137" t="str">
        <f>IF(ISBLANK(РУССКИЙ!O190), "", РУССКИЙ!O190)</f>
        <v/>
      </c>
      <c r="LI7" s="141" t="str">
        <f>IF(ISBLANK(РУССКИЙ!O192), "", РУССКИЙ!O192)</f>
        <v/>
      </c>
      <c r="LJ7" s="137" t="str">
        <f>IF(ISBLANK(РУССКИЙ!O194), "", IF(AND(ISNUMBER(РУССКИЙ!O194), РУССКИЙ!O194&gt;0), РУССКИЙ!O194, ""))</f>
        <v/>
      </c>
      <c r="LK7" s="137" t="str">
        <f>IF(ISBLANK(РУССКИЙ!O196), "", РУССКИЙ!O196)</f>
        <v/>
      </c>
      <c r="LL7" s="137" t="str">
        <f>IF(ISBLANK(РУССКИЙ!O197), "", РУССКИЙ!O197)</f>
        <v/>
      </c>
      <c r="LM7" s="137" t="str">
        <f>IF(ISBLANK(РУССКИЙ!O198), "", РУССКИЙ!O198)</f>
        <v/>
      </c>
      <c r="LN7" s="137" t="str">
        <f>IF(ISBLANK(РУССКИЙ!O199), "", РУССКИЙ!O199)</f>
        <v/>
      </c>
      <c r="LO7" s="140" t="str">
        <f>IF(ISBLANK(РУССКИЙ!O207), "", IF(AND(ISNUMBER(РУССКИЙ!O207), РУССКИЙ!O207&gt;0), РУССКИЙ!O207, ""))</f>
        <v/>
      </c>
      <c r="LP7" s="137" t="str">
        <f>IF(ISBLANK(РУССКИЙ!O209), "", РУССКИЙ!O209)</f>
        <v/>
      </c>
      <c r="LQ7" s="137" t="str">
        <f>IF(ISBLANK(РУССКИЙ!O210), "", РУССКИЙ!O210)</f>
        <v/>
      </c>
      <c r="LR7" s="137" t="str">
        <f>IF(ISBLANK(РУССКИЙ!O211), "", РУССКИЙ!O211)</f>
        <v/>
      </c>
      <c r="LS7" s="137" t="str">
        <f>IF(ISBLANK(РУССКИЙ!O212), "", РУССКИЙ!O212)</f>
        <v/>
      </c>
      <c r="LT7" s="137" t="str">
        <f>IF(ISBLANK(РУССКИЙ!O213), "", РУССКИЙ!O213)</f>
        <v/>
      </c>
      <c r="LU7" s="137" t="str">
        <f>IF(ISBLANK(РУССКИЙ!O214), "", РУССКИЙ!O214)</f>
        <v/>
      </c>
      <c r="LV7" s="137" t="str">
        <f>IF(ISBLANK(РУССКИЙ!O215), "", РУССКИЙ!O215)</f>
        <v/>
      </c>
      <c r="LW7" s="137" t="str">
        <f>IF(ISBLANK(РУССКИЙ!O216), "", РУССКИЙ!O216)</f>
        <v/>
      </c>
      <c r="LX7" s="139" t="str">
        <f>IF(ISBLANK(РУССКИЙ!O217), "", РУССКИЙ!O217)</f>
        <v/>
      </c>
      <c r="LY7" s="137" t="str">
        <f>IF(ISBLANK(РУССКИЙ!O219), "", IF(AND(ISNUMBER(РУССКИЙ!O219), РУССКИЙ!O219&gt;0), РУССКИЙ!O219, ""))</f>
        <v/>
      </c>
      <c r="LZ7" s="137" t="str">
        <f>IF(ISBLANK(РУССКИЙ!O221), "", РУССКИЙ!O221)</f>
        <v/>
      </c>
      <c r="MA7" s="137" t="str">
        <f>IF(ISBLANK(РУССКИЙ!O222), "", РУССКИЙ!O222)</f>
        <v/>
      </c>
      <c r="MB7" s="139" t="str">
        <f>IF(ISBLANK(РУССКИЙ!O223), "", РУССКИЙ!O223)</f>
        <v/>
      </c>
      <c r="MC7" s="141" t="str">
        <f>IF(ISBLANK(РУССКИЙ!O226), "", РУССКИЙ!O226)</f>
        <v/>
      </c>
      <c r="MD7" s="137" t="str">
        <f>IF(ISBLANK(РУССКИЙ!O234), "", IF(AND(ISNUMBER(РУССКИЙ!O234), РУССКИЙ!O234&gt;0), РУССКИЙ!O234, ""))</f>
        <v/>
      </c>
      <c r="ME7" s="137" t="str">
        <f>IF(ISBLANK(РУССКИЙ!O236), "", IF(AND(ISNUMBER(РУССКИЙ!O236), РУССКИЙ!O236&gt;0), РУССКИЙ!O236, ""))</f>
        <v/>
      </c>
      <c r="MF7" s="137" t="str">
        <f>IF(ISBLANK(РУССКИЙ!O237), "", IF(AND(ISNUMBER(РУССКИЙ!O237), РУССКИЙ!O237&gt;0), РУССКИЙ!O237, ""))</f>
        <v/>
      </c>
      <c r="MG7" s="137" t="str">
        <f>IF(ISBLANK(РУССКИЙ!O238), "", IF(AND(ISNUMBER(РУССКИЙ!O238), РУССКИЙ!O238&gt;0), РУССКИЙ!O238, ""))</f>
        <v/>
      </c>
      <c r="MH7" s="137" t="str">
        <f>IF(ISBLANK(РУССКИЙ!O239), "", IF(AND(ISNUMBER(РУССКИЙ!O239), РУССКИЙ!O239&gt;0), РУССКИЙ!O239, ""))</f>
        <v/>
      </c>
      <c r="MI7" s="137" t="str">
        <f>IF(ISBLANK(РУССКИЙ!O241), "", IF(AND(ISNUMBER(РУССКИЙ!O241), РУССКИЙ!O241&gt;0), РУССКИЙ!O241, ""))</f>
        <v/>
      </c>
      <c r="MJ7" s="137" t="str">
        <f>IF(ISBLANK(РУССКИЙ!O243), "", IF(AND(ISNUMBER(РУССКИЙ!O243), РУССКИЙ!O243&lt;&gt;0), РУССКИЙ!O243, ""))</f>
        <v/>
      </c>
      <c r="MK7" s="137" t="str">
        <f>IF(ISBLANK(РУССКИЙ!O245), "", IF(AND(ISNUMBER(РУССКИЙ!O245), РУССКИЙ!O245&gt;0), РУССКИЙ!O245, ""))</f>
        <v/>
      </c>
      <c r="ML7" s="137" t="str">
        <f>IF(ISBLANK(РУССКИЙ!O247), "", IF(AND(ISNUMBER(РУССКИЙ!O247), РУССКИЙ!O247&gt;0), РУССКИЙ!O247, ""))</f>
        <v/>
      </c>
      <c r="MM7" s="139" t="str">
        <f>IF(ISBLANK(РУССКИЙ!O249), "", IF(AND(ISNUMBER(РУССКИЙ!O249), РУССКИЙ!O249&lt;&gt;0), РУССКИЙ!O249, ""))</f>
        <v/>
      </c>
      <c r="MN7" s="143" t="str">
        <f>IF(ISBLANK(РУССКИЙ!O256), "", IF(AND(ISNUMBER(РУССКИЙ!O256), РУССКИЙ!O256&gt;0), РУССКИЙ!O256, ""))</f>
        <v/>
      </c>
      <c r="MO7" s="143" t="str">
        <f>IF(ISBLANK(РУССКИЙ!O257), "", IF(AND(ISNUMBER(РУССКИЙ!O257), РУССКИЙ!O257&gt;0), РУССКИЙ!O257, ""))</f>
        <v/>
      </c>
      <c r="MP7" s="143" t="str">
        <f>IF(ISBLANK(РУССКИЙ!O258), "", РУССКИЙ!O258)</f>
        <v/>
      </c>
      <c r="MQ7" s="143" t="str">
        <f>IF(ISBLANK(РУССКИЙ!O259), "", РУССКИЙ!O259)</f>
        <v/>
      </c>
      <c r="MR7" s="143" t="str">
        <f>IF(ISBLANK(РУССКИЙ!O260), "", IF(AND(ISNUMBER(РУССКИЙ!O260), РУССКИЙ!O260&gt;0), РУССКИЙ!O260, ""))</f>
        <v/>
      </c>
      <c r="MS7" s="143" t="str">
        <f>IF(ISNUMBER(MT7),IF(ISBLANK(РУССКИЙ!O262), "", РУССКИЙ!O262),IF(РУССКИЙ!O261&gt;0,РУССКИЙ!O261,""))</f>
        <v/>
      </c>
      <c r="MT7" s="143" t="str">
        <f>IF(ISBLANK(РУССКИЙ!O263), "", РУССКИЙ!O263)</f>
        <v/>
      </c>
      <c r="MU7" s="143" t="str">
        <f>IF(ISBLANK(РУССКИЙ!O264), "", РУССКИЙ!O264)</f>
        <v/>
      </c>
      <c r="MV7" s="143" t="str">
        <f>IF(ISBLANK(РУССКИЙ!O266), "", IF(AND(ISNUMBER(РУССКИЙ!O266), РУССКИЙ!O266&gt;0), РУССКИЙ!O266, ""))</f>
        <v/>
      </c>
      <c r="MW7" s="143" t="str">
        <f>IF(ISBLANK(РУССКИЙ!O267), "", IF(AND(ISNUMBER(РУССКИЙ!O267), РУССКИЙ!O267&gt;0), РУССКИЙ!O267, ""))</f>
        <v/>
      </c>
      <c r="MX7" s="143" t="str">
        <f>IF(ISBLANK(РУССКИЙ!O268), "", РУССКИЙ!O268)</f>
        <v/>
      </c>
      <c r="MY7" s="143" t="str">
        <f>IF(ISBLANK(РУССКИЙ!O269), "", РУССКИЙ!O269)</f>
        <v/>
      </c>
      <c r="MZ7" s="143" t="str">
        <f>IF(ISBLANK(РУССКИЙ!O270), "", IF(AND(ISNUMBER(РУССКИЙ!O270), РУССКИЙ!O270&gt;0), РУССКИЙ!O270, ""))</f>
        <v/>
      </c>
      <c r="NA7" s="143" t="str">
        <f>IF(ISBLANK(РУССКИЙ!O271), "", РУССКИЙ!O271)</f>
        <v/>
      </c>
      <c r="NB7" s="143" t="str">
        <f>IF(ISBLANK(РУССКИЙ!O272), "", РУССКИЙ!O272)</f>
        <v/>
      </c>
      <c r="NC7" s="144" t="str">
        <f>IF(ISBLANK(РУССКИЙ!O274), "", IF(AND(ISNUMBER(РУССКИЙ!O274), РУССКИЙ!O274&lt;&gt;0), РУССКИЙ!O274, ""))</f>
        <v/>
      </c>
      <c r="ND7" s="137" t="str">
        <f>IF(ISBLANK(РУССКИЙ!O280), "", IF(AND(ISNUMBER(РУССКИЙ!O280), РУССКИЙ!O280&gt;0), РУССКИЙ!O280, ""))</f>
        <v/>
      </c>
      <c r="NE7" s="137" t="str">
        <f>IF(ISBLANK(РУССКИЙ!K283), "", РУССКИЙ!K283)</f>
        <v/>
      </c>
      <c r="NF7" s="137" t="str">
        <f>IF(ISBLANK(РУССКИЙ!M283), "", РУССКИЙ!M283)</f>
        <v/>
      </c>
      <c r="NG7" s="137" t="str">
        <f>IF(ISBLANK(РУССКИЙ!O283), "", РУССКИЙ!O283)</f>
        <v/>
      </c>
      <c r="NH7" s="139" t="str">
        <f>IF(ISBLANK(РУССКИЙ!Q283), "", РУССКИЙ!Q283)</f>
        <v/>
      </c>
      <c r="NI7" s="137" t="str">
        <f>IF(ISBLANK(РУССКИЙ!O289), "", РУССКИЙ!O289)</f>
        <v/>
      </c>
      <c r="NJ7" s="137" t="str">
        <f>IF(ISBLANK(РУССКИЙ!O290), "", РУССКИЙ!O290)</f>
        <v/>
      </c>
      <c r="NK7" s="141" t="str">
        <f>IF(ISBLANK(РУССКИЙ!J322), "", РУССКИЙ!J322)</f>
        <v/>
      </c>
      <c r="NL7" s="141" t="str">
        <f>IF(ISBLANK(РУССКИЙ!J323), "", РУССКИЙ!J323)</f>
        <v/>
      </c>
      <c r="NM7" s="141" t="str">
        <f>IF(ISBLANK(РУССКИЙ!I322), "", РУССКИЙ!I322)</f>
        <v/>
      </c>
      <c r="NN7" s="141" t="str">
        <f>IF(ISBLANK(РУССКИЙ!I323), "", РУССКИЙ!I323)</f>
        <v/>
      </c>
    </row>
    <row r="8" spans="1:378">
      <c r="A8" s="146"/>
    </row>
    <row r="10" spans="1:378" ht="45">
      <c r="A10" s="418" t="s">
        <v>11016</v>
      </c>
      <c r="B10" s="418" t="s">
        <v>11017</v>
      </c>
    </row>
    <row r="11" spans="1:378">
      <c r="A11" s="141" t="str">
        <f>IF(ISNUMBER(ENGLISH!K336),ENGLISH!K336,"")</f>
        <v/>
      </c>
      <c r="B11" s="141" t="str">
        <f>IF(ISNUMBER(ENGLISH!O336),ENGLISH!O336,"")</f>
        <v/>
      </c>
    </row>
    <row r="12" spans="1:378">
      <c r="A12" s="141" t="str">
        <f>IF(ISNUMBER(ESPAÑOL!K336),ESPAÑOL!K336,"")</f>
        <v/>
      </c>
      <c r="B12" s="141" t="str">
        <f>IF(ISNUMBER(ESPAÑOL!O336),ESPAÑOL!O336,"")</f>
        <v/>
      </c>
    </row>
    <row r="13" spans="1:378">
      <c r="A13" s="141" t="str">
        <f>IF(ISNUMBER(FRANÇAIS!K336),FRANÇAIS!K336,"")</f>
        <v/>
      </c>
      <c r="B13" s="141" t="str">
        <f>IF(ISNUMBER(FRANÇAIS!O336),FRANÇAIS!O336,"")</f>
        <v/>
      </c>
    </row>
    <row r="14" spans="1:378">
      <c r="A14" s="141" t="str">
        <f>IF(ISNUMBER(中文!K336),中文!K336,"")</f>
        <v/>
      </c>
      <c r="B14" s="141" t="str">
        <f>IF(ISNUMBER(中文!O336),中文!O336,"")</f>
        <v/>
      </c>
    </row>
    <row r="15" spans="1:378">
      <c r="A15" s="141" t="str">
        <f>IF(ISNUMBER(РУССКИЙ!K337),РУССКИЙ!K337,"")</f>
        <v/>
      </c>
      <c r="B15" s="141" t="str">
        <f>IF(ISNUMBER(РУССКИЙ!O337),РУССКИЙ!O337,"")</f>
        <v/>
      </c>
    </row>
    <row r="26" ht="14.25" customHeight="1"/>
  </sheetData>
  <sheetProtection formatCells="0" formatColumns="0" formatRows="0" insertColumns="0" insertRows="0" insertHyperlinks="0" deleteColumns="0" deleteRows="0" selectLockedCells="1" sort="0" autoFilter="0" pivotTables="0" selectUnlockedCells="1"/>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00B050"/>
    <pageSetUpPr fitToPage="1"/>
  </sheetPr>
  <dimension ref="B1:AC529"/>
  <sheetViews>
    <sheetView tabSelected="1" zoomScale="80" zoomScaleNormal="80" workbookViewId="0">
      <selection activeCell="Y12" sqref="Y12"/>
    </sheetView>
  </sheetViews>
  <sheetFormatPr defaultColWidth="8.85546875" defaultRowHeight="14.25"/>
  <cols>
    <col min="1" max="1" width="2" style="9" customWidth="1"/>
    <col min="2" max="2" width="11.85546875" style="9" customWidth="1"/>
    <col min="3" max="3" width="16.42578125" style="9" customWidth="1"/>
    <col min="4" max="4" width="15.5703125" style="9" customWidth="1"/>
    <col min="5" max="9" width="11" style="9" customWidth="1"/>
    <col min="10" max="10" width="13.7109375" style="9" customWidth="1"/>
    <col min="11" max="11" width="11" style="232" customWidth="1"/>
    <col min="12" max="12" width="12.7109375" style="232" customWidth="1"/>
    <col min="13" max="13" width="11" style="232" customWidth="1"/>
    <col min="14" max="17" width="12" style="232" customWidth="1"/>
    <col min="18" max="18" width="11" style="9" customWidth="1"/>
    <col min="19" max="19" width="10" style="9" customWidth="1"/>
    <col min="20" max="20" width="8.85546875" style="9"/>
    <col min="21" max="28" width="8.85546875" style="8"/>
    <col min="29" max="16384" width="8.85546875" style="9"/>
  </cols>
  <sheetData>
    <row r="1" spans="2:28" s="14" customFormat="1" ht="9.75" customHeight="1" thickBot="1">
      <c r="B1" s="13"/>
      <c r="C1" s="13"/>
      <c r="D1" s="13"/>
      <c r="E1" s="13"/>
      <c r="F1" s="13"/>
      <c r="G1" s="13"/>
      <c r="H1" s="13"/>
      <c r="I1" s="13"/>
      <c r="J1" s="13"/>
      <c r="K1" s="228"/>
      <c r="L1" s="228"/>
      <c r="M1" s="228"/>
      <c r="N1" s="228"/>
      <c r="O1" s="228"/>
      <c r="P1" s="228"/>
      <c r="Q1" s="228"/>
      <c r="R1" s="13"/>
      <c r="S1" s="13"/>
      <c r="U1" s="148"/>
      <c r="V1" s="148"/>
      <c r="W1" s="148"/>
      <c r="X1" s="148"/>
      <c r="Y1" s="148"/>
      <c r="Z1" s="148"/>
      <c r="AA1" s="148"/>
      <c r="AB1" s="148"/>
    </row>
    <row r="2" spans="2:28" s="6" customFormat="1" ht="14.25" customHeight="1" thickTop="1">
      <c r="B2" s="842"/>
      <c r="C2" s="843"/>
      <c r="D2" s="843"/>
      <c r="E2" s="843"/>
      <c r="F2" s="843"/>
      <c r="G2" s="843"/>
      <c r="H2" s="843"/>
      <c r="I2" s="843"/>
      <c r="J2" s="843"/>
      <c r="K2" s="843"/>
      <c r="L2" s="843"/>
      <c r="M2" s="843"/>
      <c r="N2" s="843"/>
      <c r="O2" s="843"/>
      <c r="P2" s="843"/>
      <c r="Q2" s="843"/>
      <c r="R2" s="843"/>
      <c r="S2" s="844"/>
      <c r="U2" s="8"/>
      <c r="V2" s="8"/>
      <c r="W2" s="8"/>
      <c r="X2" s="8"/>
      <c r="Y2" s="8"/>
      <c r="Z2" s="8"/>
      <c r="AA2" s="8"/>
      <c r="AB2" s="8"/>
    </row>
    <row r="3" spans="2:28" s="6" customFormat="1" ht="13.5" customHeight="1">
      <c r="B3" s="845"/>
      <c r="C3" s="846"/>
      <c r="D3" s="846"/>
      <c r="E3" s="846"/>
      <c r="F3" s="846"/>
      <c r="G3" s="846"/>
      <c r="H3" s="846"/>
      <c r="I3" s="846"/>
      <c r="J3" s="846"/>
      <c r="K3" s="846"/>
      <c r="L3" s="846"/>
      <c r="M3" s="846"/>
      <c r="N3" s="846"/>
      <c r="O3" s="846"/>
      <c r="P3" s="846"/>
      <c r="Q3" s="846"/>
      <c r="R3" s="846"/>
      <c r="S3" s="847"/>
      <c r="U3" s="8"/>
      <c r="V3" s="8"/>
      <c r="W3" s="8"/>
      <c r="X3" s="8"/>
      <c r="Y3" s="8"/>
      <c r="Z3" s="8"/>
      <c r="AA3" s="8"/>
      <c r="AB3" s="8"/>
    </row>
    <row r="4" spans="2:28" s="6" customFormat="1" ht="14.25" customHeight="1">
      <c r="B4" s="845"/>
      <c r="C4" s="846"/>
      <c r="D4" s="846"/>
      <c r="E4" s="846"/>
      <c r="F4" s="846"/>
      <c r="G4" s="846"/>
      <c r="H4" s="846"/>
      <c r="I4" s="846"/>
      <c r="J4" s="846"/>
      <c r="K4" s="846"/>
      <c r="L4" s="846"/>
      <c r="M4" s="846"/>
      <c r="N4" s="846"/>
      <c r="O4" s="846"/>
      <c r="P4" s="846"/>
      <c r="Q4" s="846"/>
      <c r="R4" s="846"/>
      <c r="S4" s="847"/>
      <c r="U4" s="8"/>
      <c r="V4" s="8"/>
      <c r="W4" s="8"/>
      <c r="X4" s="8"/>
      <c r="Y4" s="8"/>
      <c r="Z4" s="8"/>
      <c r="AA4" s="8"/>
      <c r="AB4" s="8"/>
    </row>
    <row r="5" spans="2:28" s="6" customFormat="1" ht="13.5" customHeight="1">
      <c r="B5" s="845"/>
      <c r="C5" s="846"/>
      <c r="D5" s="846"/>
      <c r="E5" s="848" t="s">
        <v>11018</v>
      </c>
      <c r="F5" s="848"/>
      <c r="G5" s="848"/>
      <c r="H5" s="848"/>
      <c r="I5" s="848"/>
      <c r="J5" s="848"/>
      <c r="K5" s="848"/>
      <c r="L5" s="848"/>
      <c r="M5" s="848"/>
      <c r="N5" s="848"/>
      <c r="O5" s="848"/>
      <c r="P5" s="848"/>
      <c r="Q5" s="848"/>
      <c r="R5" s="846"/>
      <c r="S5" s="847"/>
      <c r="U5" s="8"/>
      <c r="V5" s="8"/>
      <c r="W5" s="8"/>
      <c r="X5" s="8"/>
      <c r="Y5" s="8"/>
      <c r="Z5" s="8"/>
      <c r="AA5" s="8"/>
      <c r="AB5" s="8"/>
    </row>
    <row r="6" spans="2:28" s="6" customFormat="1" ht="21.75" customHeight="1">
      <c r="B6" s="365"/>
      <c r="C6" s="327"/>
      <c r="D6" s="327"/>
      <c r="E6" s="848"/>
      <c r="F6" s="848"/>
      <c r="G6" s="848"/>
      <c r="H6" s="848"/>
      <c r="I6" s="848"/>
      <c r="J6" s="848"/>
      <c r="K6" s="848"/>
      <c r="L6" s="848"/>
      <c r="M6" s="848"/>
      <c r="N6" s="848"/>
      <c r="O6" s="848"/>
      <c r="P6" s="848"/>
      <c r="Q6" s="848"/>
      <c r="R6" s="327"/>
      <c r="S6" s="366"/>
      <c r="U6" s="8"/>
      <c r="V6" s="8"/>
      <c r="W6" s="8"/>
      <c r="X6" s="8"/>
      <c r="Y6" s="8"/>
      <c r="Z6" s="8"/>
      <c r="AA6" s="8"/>
      <c r="AB6" s="8"/>
    </row>
    <row r="7" spans="2:28" s="6" customFormat="1" ht="15">
      <c r="B7" s="365"/>
      <c r="C7" s="327"/>
      <c r="D7" s="327"/>
      <c r="E7" s="182"/>
      <c r="F7" s="327"/>
      <c r="G7" s="327"/>
      <c r="H7" s="327"/>
      <c r="I7" s="327"/>
      <c r="J7" s="327"/>
      <c r="K7" s="199"/>
      <c r="L7" s="199"/>
      <c r="M7" s="199"/>
      <c r="N7" s="199"/>
      <c r="O7" s="229"/>
      <c r="P7" s="199"/>
      <c r="Q7" s="199"/>
      <c r="R7" s="327"/>
      <c r="S7" s="366"/>
      <c r="U7" s="8"/>
      <c r="V7" s="8"/>
      <c r="W7" s="8"/>
      <c r="X7" s="8"/>
      <c r="Y7" s="8"/>
      <c r="Z7" s="8"/>
      <c r="AA7" s="8"/>
      <c r="AB7" s="8"/>
    </row>
    <row r="8" spans="2:28" s="6" customFormat="1" ht="18">
      <c r="B8" s="365"/>
      <c r="C8" s="327"/>
      <c r="D8" s="327"/>
      <c r="E8" s="181" t="s">
        <v>11019</v>
      </c>
      <c r="F8" s="327"/>
      <c r="G8" s="327"/>
      <c r="H8" s="327"/>
      <c r="I8" s="327"/>
      <c r="J8" s="327"/>
      <c r="K8" s="199"/>
      <c r="L8" s="199"/>
      <c r="M8" s="199"/>
      <c r="N8" s="199"/>
      <c r="O8" s="229"/>
      <c r="P8" s="199"/>
      <c r="Q8" s="199"/>
      <c r="R8" s="327"/>
      <c r="S8" s="366"/>
      <c r="U8" s="8"/>
      <c r="V8" s="8"/>
      <c r="W8" s="8"/>
      <c r="X8" s="8"/>
      <c r="Y8" s="8"/>
      <c r="Z8" s="8"/>
      <c r="AA8" s="8"/>
      <c r="AB8" s="8"/>
    </row>
    <row r="9" spans="2:28" s="6" customFormat="1">
      <c r="B9" s="365"/>
      <c r="C9" s="172"/>
      <c r="D9" s="183"/>
      <c r="E9" s="183"/>
      <c r="F9" s="327"/>
      <c r="G9" s="173"/>
      <c r="H9" s="32"/>
      <c r="I9" s="32"/>
      <c r="J9" s="32"/>
      <c r="K9" s="230"/>
      <c r="L9" s="230"/>
      <c r="M9" s="230"/>
      <c r="N9" s="230"/>
      <c r="O9" s="230"/>
      <c r="P9" s="230"/>
      <c r="Q9" s="199"/>
      <c r="R9" s="327"/>
      <c r="S9" s="366"/>
      <c r="U9" s="8"/>
      <c r="V9" s="8"/>
      <c r="W9" s="8"/>
      <c r="X9" s="8"/>
      <c r="Y9" s="8"/>
      <c r="Z9" s="8"/>
      <c r="AA9" s="8"/>
      <c r="AB9" s="8"/>
    </row>
    <row r="10" spans="2:28" s="6" customFormat="1">
      <c r="B10" s="365"/>
      <c r="C10" s="115"/>
      <c r="D10" s="182"/>
      <c r="E10" s="183" t="s">
        <v>172</v>
      </c>
      <c r="F10" s="327"/>
      <c r="G10" s="173"/>
      <c r="H10" s="32"/>
      <c r="I10" s="32"/>
      <c r="J10" s="32"/>
      <c r="K10" s="230"/>
      <c r="L10" s="230"/>
      <c r="M10" s="230"/>
      <c r="N10" s="230"/>
      <c r="O10" s="230"/>
      <c r="P10" s="230"/>
      <c r="Q10" s="199"/>
      <c r="R10" s="327"/>
      <c r="S10" s="366"/>
      <c r="U10" s="8"/>
      <c r="V10" s="8"/>
      <c r="W10" s="8"/>
      <c r="X10" s="8"/>
      <c r="Y10" s="8"/>
      <c r="Z10" s="8"/>
      <c r="AA10" s="8"/>
      <c r="AB10" s="8"/>
    </row>
    <row r="11" spans="2:28" s="6" customFormat="1">
      <c r="B11" s="397"/>
      <c r="C11" s="174"/>
      <c r="D11" s="174"/>
      <c r="E11" s="182" t="s">
        <v>173</v>
      </c>
      <c r="F11" s="327"/>
      <c r="G11" s="259"/>
      <c r="H11" s="31"/>
      <c r="I11" s="32"/>
      <c r="J11" s="32"/>
      <c r="K11" s="230"/>
      <c r="L11" s="230"/>
      <c r="M11" s="230"/>
      <c r="N11" s="230"/>
      <c r="O11" s="230"/>
      <c r="P11" s="230"/>
      <c r="Q11" s="199"/>
      <c r="R11" s="327"/>
      <c r="S11" s="366"/>
      <c r="U11" s="8"/>
      <c r="V11" s="8"/>
      <c r="W11" s="8"/>
      <c r="X11" s="8"/>
      <c r="Y11" s="8"/>
      <c r="Z11" s="8"/>
      <c r="AA11" s="8"/>
      <c r="AB11" s="8"/>
    </row>
    <row r="12" spans="2:28" s="6" customFormat="1">
      <c r="B12" s="397"/>
      <c r="C12" s="174"/>
      <c r="D12" s="174"/>
      <c r="E12" s="174" t="s">
        <v>177</v>
      </c>
      <c r="F12" s="329" t="s">
        <v>174</v>
      </c>
      <c r="G12" s="259"/>
      <c r="H12" s="31"/>
      <c r="I12" s="32"/>
      <c r="J12" s="32"/>
      <c r="K12" s="230"/>
      <c r="L12" s="230"/>
      <c r="M12" s="230"/>
      <c r="N12" s="230"/>
      <c r="O12" s="230"/>
      <c r="P12" s="230"/>
      <c r="Q12" s="199"/>
      <c r="R12" s="327"/>
      <c r="S12" s="366"/>
      <c r="U12" s="8"/>
      <c r="V12" s="8"/>
      <c r="W12" s="8"/>
      <c r="X12" s="8"/>
      <c r="Y12" s="8"/>
      <c r="Z12" s="8"/>
      <c r="AA12" s="8"/>
      <c r="AB12" s="8"/>
    </row>
    <row r="13" spans="2:28" s="6" customFormat="1">
      <c r="B13" s="397"/>
      <c r="C13" s="174"/>
      <c r="D13" s="174"/>
      <c r="E13" s="174" t="s">
        <v>177</v>
      </c>
      <c r="F13" s="329" t="s">
        <v>175</v>
      </c>
      <c r="G13" s="259"/>
      <c r="H13" s="31"/>
      <c r="I13" s="32"/>
      <c r="J13" s="32"/>
      <c r="K13" s="230"/>
      <c r="L13" s="230"/>
      <c r="M13" s="230"/>
      <c r="N13" s="230"/>
      <c r="O13" s="230"/>
      <c r="P13" s="230"/>
      <c r="Q13" s="199"/>
      <c r="R13" s="327"/>
      <c r="S13" s="366"/>
      <c r="U13" s="8"/>
      <c r="V13" s="8"/>
      <c r="W13" s="8"/>
      <c r="X13" s="8"/>
      <c r="Y13" s="8"/>
      <c r="Z13" s="8"/>
      <c r="AA13" s="8"/>
      <c r="AB13" s="8"/>
    </row>
    <row r="14" spans="2:28" s="6" customFormat="1">
      <c r="B14" s="397"/>
      <c r="C14" s="174"/>
      <c r="D14" s="174"/>
      <c r="E14" s="174" t="s">
        <v>177</v>
      </c>
      <c r="F14" s="329" t="s">
        <v>176</v>
      </c>
      <c r="G14" s="175"/>
      <c r="H14" s="31"/>
      <c r="I14" s="32"/>
      <c r="J14" s="32"/>
      <c r="K14" s="230"/>
      <c r="L14" s="230"/>
      <c r="M14" s="230"/>
      <c r="N14" s="230"/>
      <c r="O14" s="230"/>
      <c r="P14" s="230"/>
      <c r="Q14" s="199"/>
      <c r="R14" s="327"/>
      <c r="S14" s="366"/>
      <c r="U14" s="8"/>
      <c r="V14" s="8"/>
      <c r="W14" s="8"/>
      <c r="X14" s="8"/>
      <c r="Y14" s="8"/>
      <c r="Z14" s="8"/>
      <c r="AA14" s="8"/>
      <c r="AB14" s="8"/>
    </row>
    <row r="15" spans="2:28" s="6" customFormat="1">
      <c r="B15" s="397"/>
      <c r="C15" s="36"/>
      <c r="D15" s="36"/>
      <c r="E15" s="174" t="s">
        <v>177</v>
      </c>
      <c r="F15" s="175" t="s">
        <v>6899</v>
      </c>
      <c r="G15" s="173"/>
      <c r="H15" s="32"/>
      <c r="I15" s="32"/>
      <c r="J15" s="32"/>
      <c r="K15" s="230"/>
      <c r="L15" s="230"/>
      <c r="M15" s="230"/>
      <c r="N15" s="230"/>
      <c r="O15" s="230"/>
      <c r="P15" s="230"/>
      <c r="Q15" s="199"/>
      <c r="R15" s="327"/>
      <c r="S15" s="366"/>
      <c r="U15" s="8"/>
      <c r="V15" s="8"/>
      <c r="W15" s="8"/>
      <c r="X15" s="8"/>
      <c r="Y15" s="8"/>
      <c r="Z15" s="8"/>
      <c r="AA15" s="8"/>
      <c r="AB15" s="8"/>
    </row>
    <row r="16" spans="2:28" s="6" customFormat="1">
      <c r="B16" s="397"/>
      <c r="C16" s="115"/>
      <c r="D16" s="182"/>
      <c r="E16" s="182" t="s">
        <v>7604</v>
      </c>
      <c r="F16" s="327"/>
      <c r="G16" s="173"/>
      <c r="H16" s="32"/>
      <c r="I16" s="32"/>
      <c r="J16" s="32"/>
      <c r="K16" s="230"/>
      <c r="L16" s="230"/>
      <c r="M16" s="230"/>
      <c r="N16" s="230"/>
      <c r="O16" s="230"/>
      <c r="P16" s="230"/>
      <c r="Q16" s="199"/>
      <c r="R16" s="327"/>
      <c r="S16" s="366"/>
      <c r="U16" s="8"/>
      <c r="V16" s="8"/>
      <c r="W16" s="8"/>
      <c r="X16" s="8"/>
      <c r="Y16" s="8"/>
      <c r="Z16" s="8"/>
      <c r="AA16" s="8"/>
      <c r="AB16" s="8"/>
    </row>
    <row r="17" spans="2:28" s="6" customFormat="1">
      <c r="B17" s="397"/>
      <c r="C17" s="115"/>
      <c r="D17" s="182"/>
      <c r="E17" s="182" t="s">
        <v>307</v>
      </c>
      <c r="F17" s="327"/>
      <c r="G17" s="173"/>
      <c r="H17" s="32"/>
      <c r="I17" s="32"/>
      <c r="J17" s="32"/>
      <c r="K17" s="230"/>
      <c r="L17" s="230"/>
      <c r="M17" s="230"/>
      <c r="N17" s="230"/>
      <c r="O17" s="230"/>
      <c r="P17" s="230"/>
      <c r="Q17" s="199"/>
      <c r="R17" s="327"/>
      <c r="S17" s="366"/>
      <c r="U17" s="8"/>
      <c r="V17" s="8"/>
      <c r="W17" s="8"/>
      <c r="X17" s="8"/>
      <c r="Y17" s="8"/>
      <c r="Z17" s="8"/>
      <c r="AA17" s="8"/>
      <c r="AB17" s="8"/>
    </row>
    <row r="18" spans="2:28" s="6" customFormat="1">
      <c r="B18" s="397"/>
      <c r="C18" s="115"/>
      <c r="D18" s="182"/>
      <c r="E18" s="182" t="s">
        <v>6903</v>
      </c>
      <c r="F18" s="327"/>
      <c r="G18" s="173"/>
      <c r="H18" s="32"/>
      <c r="I18" s="32"/>
      <c r="J18" s="32"/>
      <c r="K18" s="230"/>
      <c r="L18" s="230"/>
      <c r="M18" s="230"/>
      <c r="N18" s="230"/>
      <c r="O18" s="230"/>
      <c r="P18" s="230"/>
      <c r="Q18" s="199"/>
      <c r="R18" s="327"/>
      <c r="S18" s="366"/>
      <c r="U18" s="8"/>
      <c r="V18" s="8"/>
      <c r="W18" s="8"/>
      <c r="X18" s="8"/>
      <c r="Y18" s="8"/>
      <c r="Z18" s="8"/>
      <c r="AA18" s="8"/>
      <c r="AB18" s="8"/>
    </row>
    <row r="19" spans="2:28" s="6" customFormat="1">
      <c r="B19" s="397"/>
      <c r="C19" s="115"/>
      <c r="D19" s="115"/>
      <c r="E19" s="327"/>
      <c r="F19" s="115"/>
      <c r="G19" s="173"/>
      <c r="H19" s="32"/>
      <c r="I19" s="32"/>
      <c r="J19" s="32"/>
      <c r="K19" s="230"/>
      <c r="L19" s="230"/>
      <c r="M19" s="230"/>
      <c r="N19" s="230"/>
      <c r="O19" s="230"/>
      <c r="P19" s="230"/>
      <c r="Q19" s="199"/>
      <c r="R19" s="327"/>
      <c r="S19" s="366"/>
      <c r="U19" s="8"/>
      <c r="V19" s="8"/>
      <c r="W19" s="8"/>
      <c r="X19" s="8"/>
      <c r="Y19" s="8"/>
      <c r="Z19" s="8"/>
      <c r="AA19" s="8"/>
      <c r="AB19" s="8"/>
    </row>
    <row r="20" spans="2:28" s="6" customFormat="1" ht="15.75" customHeight="1">
      <c r="B20" s="397"/>
      <c r="C20" s="176"/>
      <c r="D20" s="177"/>
      <c r="E20" s="178" t="s">
        <v>6971</v>
      </c>
      <c r="F20" s="178"/>
      <c r="G20" s="178"/>
      <c r="H20" s="178"/>
      <c r="I20" s="178"/>
      <c r="J20" s="178"/>
      <c r="K20" s="231"/>
      <c r="L20" s="231"/>
      <c r="M20" s="231"/>
      <c r="N20" s="231"/>
      <c r="O20" s="204"/>
      <c r="P20" s="204"/>
      <c r="Q20" s="339"/>
      <c r="R20" s="327"/>
      <c r="S20" s="366"/>
      <c r="U20" s="8"/>
      <c r="V20" s="8"/>
      <c r="W20" s="8"/>
      <c r="X20" s="8"/>
      <c r="Y20" s="8"/>
      <c r="Z20" s="8"/>
      <c r="AA20" s="8"/>
      <c r="AB20" s="8"/>
    </row>
    <row r="21" spans="2:28" s="6" customFormat="1" ht="15" thickBot="1">
      <c r="B21" s="398"/>
      <c r="C21" s="399"/>
      <c r="D21" s="399"/>
      <c r="E21" s="399"/>
      <c r="F21" s="399"/>
      <c r="G21" s="399"/>
      <c r="H21" s="399"/>
      <c r="I21" s="399"/>
      <c r="J21" s="399"/>
      <c r="K21" s="400"/>
      <c r="L21" s="400"/>
      <c r="M21" s="400"/>
      <c r="N21" s="369"/>
      <c r="O21" s="369"/>
      <c r="P21" s="369"/>
      <c r="Q21" s="369"/>
      <c r="R21" s="368"/>
      <c r="S21" s="370"/>
      <c r="U21" s="8"/>
      <c r="V21" s="8"/>
      <c r="W21" s="8"/>
      <c r="X21" s="8"/>
      <c r="Y21" s="8"/>
      <c r="Z21" s="8"/>
      <c r="AA21" s="8"/>
      <c r="AB21" s="8"/>
    </row>
    <row r="22" spans="2:28" s="6" customFormat="1" ht="15.75" thickTop="1" thickBot="1">
      <c r="K22" s="232"/>
      <c r="L22" s="232"/>
      <c r="M22" s="232"/>
      <c r="N22" s="232"/>
      <c r="O22" s="232"/>
      <c r="P22" s="232"/>
      <c r="Q22" s="232"/>
      <c r="U22" s="8"/>
      <c r="V22" s="8"/>
      <c r="W22" s="8"/>
      <c r="X22" s="8"/>
      <c r="Y22" s="8"/>
      <c r="Z22" s="8"/>
      <c r="AA22" s="8"/>
      <c r="AB22" s="8"/>
    </row>
    <row r="23" spans="2:28" s="6" customFormat="1" ht="15" thickTop="1">
      <c r="B23" s="361"/>
      <c r="C23" s="362"/>
      <c r="D23" s="362"/>
      <c r="E23" s="362"/>
      <c r="F23" s="362"/>
      <c r="G23" s="362"/>
      <c r="H23" s="362"/>
      <c r="I23" s="362"/>
      <c r="J23" s="362"/>
      <c r="K23" s="363"/>
      <c r="L23" s="363"/>
      <c r="M23" s="363"/>
      <c r="N23" s="363"/>
      <c r="O23" s="363"/>
      <c r="P23" s="363"/>
      <c r="Q23" s="363"/>
      <c r="R23" s="362"/>
      <c r="S23" s="364"/>
      <c r="U23" s="8"/>
      <c r="V23" s="8"/>
      <c r="W23" s="8"/>
      <c r="X23" s="8"/>
      <c r="Y23" s="8"/>
      <c r="Z23" s="8"/>
      <c r="AA23" s="8"/>
      <c r="AB23" s="8"/>
    </row>
    <row r="24" spans="2:28" s="6" customFormat="1" ht="15.75">
      <c r="B24" s="365"/>
      <c r="C24" s="231" t="s">
        <v>1530</v>
      </c>
      <c r="D24" s="231" t="s">
        <v>1570</v>
      </c>
      <c r="E24" s="327"/>
      <c r="F24" s="327"/>
      <c r="G24" s="327"/>
      <c r="H24" s="327"/>
      <c r="I24" s="327"/>
      <c r="J24" s="327"/>
      <c r="K24" s="199"/>
      <c r="L24" s="199"/>
      <c r="M24" s="199"/>
      <c r="N24" s="199"/>
      <c r="O24" s="199"/>
      <c r="P24" s="199"/>
      <c r="Q24" s="199"/>
      <c r="R24" s="327"/>
      <c r="S24" s="366"/>
      <c r="U24" s="8"/>
      <c r="V24" s="8"/>
      <c r="W24" s="8"/>
      <c r="X24" s="8"/>
      <c r="Y24" s="8"/>
      <c r="Z24" s="8"/>
      <c r="AA24" s="8"/>
      <c r="AB24" s="8"/>
    </row>
    <row r="25" spans="2:28" s="6" customFormat="1">
      <c r="B25" s="365"/>
      <c r="C25" s="36"/>
      <c r="D25" s="37"/>
      <c r="E25" s="36"/>
      <c r="F25" s="36"/>
      <c r="G25" s="36"/>
      <c r="H25" s="36"/>
      <c r="I25" s="36"/>
      <c r="J25" s="38"/>
      <c r="K25" s="194"/>
      <c r="L25" s="184" t="s">
        <v>7605</v>
      </c>
      <c r="M25" s="194"/>
      <c r="N25" s="182"/>
      <c r="O25" s="182"/>
      <c r="P25" s="182"/>
      <c r="Q25" s="199"/>
      <c r="R25" s="327"/>
      <c r="S25" s="366"/>
      <c r="U25" s="8"/>
      <c r="V25" s="8"/>
      <c r="W25" s="8"/>
      <c r="X25" s="8"/>
      <c r="Y25" s="8"/>
      <c r="Z25" s="8"/>
      <c r="AA25" s="8"/>
      <c r="AB25" s="8"/>
    </row>
    <row r="26" spans="2:28" s="6" customFormat="1">
      <c r="B26" s="365"/>
      <c r="C26" s="184" t="s">
        <v>1517</v>
      </c>
      <c r="D26" s="36"/>
      <c r="E26" s="36"/>
      <c r="F26" s="36"/>
      <c r="G26" s="36"/>
      <c r="H26" s="36"/>
      <c r="I26" s="36"/>
      <c r="J26" s="36"/>
      <c r="K26" s="182"/>
      <c r="L26" s="185" t="s">
        <v>39</v>
      </c>
      <c r="M26" s="194"/>
      <c r="N26" s="182"/>
      <c r="O26" s="182"/>
      <c r="P26" s="182"/>
      <c r="Q26" s="199"/>
      <c r="R26" s="327"/>
      <c r="S26" s="366"/>
      <c r="U26" s="8"/>
      <c r="V26" s="8"/>
      <c r="W26" s="8"/>
      <c r="X26" s="8"/>
      <c r="Y26" s="8"/>
      <c r="Z26" s="8"/>
      <c r="AA26" s="8"/>
      <c r="AB26" s="8"/>
    </row>
    <row r="27" spans="2:28" s="6" customFormat="1">
      <c r="B27" s="365"/>
      <c r="C27" s="543"/>
      <c r="D27" s="544"/>
      <c r="E27" s="544"/>
      <c r="F27" s="544"/>
      <c r="G27" s="544"/>
      <c r="H27" s="544"/>
      <c r="I27" s="544"/>
      <c r="J27" s="545"/>
      <c r="K27" s="182"/>
      <c r="L27" s="546"/>
      <c r="M27" s="547"/>
      <c r="N27" s="547"/>
      <c r="O27" s="548"/>
      <c r="P27" s="182"/>
      <c r="Q27" s="199"/>
      <c r="R27" s="327"/>
      <c r="S27" s="366"/>
      <c r="U27" s="8"/>
      <c r="V27" s="8"/>
      <c r="W27" s="8"/>
      <c r="X27" s="8"/>
      <c r="Y27" s="8"/>
      <c r="Z27" s="8"/>
      <c r="AA27" s="8"/>
      <c r="AB27" s="8"/>
    </row>
    <row r="28" spans="2:28" s="6" customFormat="1" ht="15">
      <c r="B28" s="365"/>
      <c r="C28" s="562" t="s">
        <v>40</v>
      </c>
      <c r="D28" s="563"/>
      <c r="E28" s="563"/>
      <c r="F28" s="563"/>
      <c r="G28" s="563"/>
      <c r="H28" s="563"/>
      <c r="I28" s="563"/>
      <c r="J28" s="563"/>
      <c r="K28" s="182"/>
      <c r="L28" s="542" t="s">
        <v>1518</v>
      </c>
      <c r="M28" s="514"/>
      <c r="N28" s="514"/>
      <c r="O28" s="514"/>
      <c r="P28" s="182"/>
      <c r="Q28" s="199"/>
      <c r="R28" s="327"/>
      <c r="S28" s="366"/>
      <c r="U28" s="8"/>
      <c r="V28" s="8"/>
      <c r="W28" s="8"/>
      <c r="X28" s="8"/>
      <c r="Y28" s="8"/>
      <c r="Z28" s="8"/>
      <c r="AA28" s="8"/>
      <c r="AB28" s="8"/>
    </row>
    <row r="29" spans="2:28" s="6" customFormat="1">
      <c r="B29" s="365"/>
      <c r="C29" s="543"/>
      <c r="D29" s="544"/>
      <c r="E29" s="544"/>
      <c r="F29" s="544"/>
      <c r="G29" s="549"/>
      <c r="H29" s="549"/>
      <c r="I29" s="549"/>
      <c r="J29" s="550"/>
      <c r="K29" s="182"/>
      <c r="L29" s="551"/>
      <c r="M29" s="552"/>
      <c r="N29" s="552"/>
      <c r="O29" s="553"/>
      <c r="P29" s="182"/>
      <c r="Q29" s="199"/>
      <c r="R29" s="327"/>
      <c r="S29" s="366"/>
      <c r="U29" s="8"/>
      <c r="V29" s="8"/>
      <c r="W29" s="8"/>
      <c r="X29" s="8"/>
      <c r="Y29" s="8"/>
      <c r="Z29" s="8"/>
      <c r="AA29" s="8"/>
      <c r="AB29" s="8"/>
    </row>
    <row r="30" spans="2:28" s="6" customFormat="1" ht="15">
      <c r="B30" s="365"/>
      <c r="C30" s="562" t="s">
        <v>632</v>
      </c>
      <c r="D30" s="563"/>
      <c r="E30" s="563"/>
      <c r="F30" s="563"/>
      <c r="G30" s="563"/>
      <c r="H30" s="563"/>
      <c r="I30" s="563"/>
      <c r="J30" s="563"/>
      <c r="K30" s="182"/>
      <c r="L30" s="525" t="s">
        <v>1519</v>
      </c>
      <c r="M30" s="563"/>
      <c r="N30" s="563"/>
      <c r="O30" s="563"/>
      <c r="P30" s="182"/>
      <c r="Q30" s="199"/>
      <c r="R30" s="327"/>
      <c r="S30" s="366"/>
      <c r="U30" s="8"/>
      <c r="V30" s="8"/>
      <c r="W30" s="8"/>
      <c r="X30" s="8"/>
      <c r="Y30" s="8"/>
      <c r="Z30" s="8"/>
      <c r="AA30" s="8"/>
      <c r="AB30" s="8"/>
    </row>
    <row r="31" spans="2:28" s="6" customFormat="1" ht="15">
      <c r="B31" s="365"/>
      <c r="C31" s="543"/>
      <c r="D31" s="544"/>
      <c r="E31" s="544"/>
      <c r="F31" s="544"/>
      <c r="G31" s="549"/>
      <c r="H31" s="549"/>
      <c r="I31" s="549"/>
      <c r="J31" s="550"/>
      <c r="K31" s="182"/>
      <c r="L31" s="554"/>
      <c r="M31" s="547"/>
      <c r="N31" s="547"/>
      <c r="O31" s="548"/>
      <c r="P31" s="182"/>
      <c r="Q31" s="199"/>
      <c r="R31" s="327"/>
      <c r="S31" s="366"/>
      <c r="U31" s="8"/>
      <c r="V31" s="8"/>
      <c r="W31" s="8"/>
      <c r="X31" s="8"/>
      <c r="Y31" s="8"/>
      <c r="Z31" s="8"/>
      <c r="AA31" s="8"/>
      <c r="AB31" s="8"/>
    </row>
    <row r="32" spans="2:28" s="6" customFormat="1" ht="15" thickBot="1">
      <c r="B32" s="367"/>
      <c r="C32" s="368"/>
      <c r="D32" s="368"/>
      <c r="E32" s="368"/>
      <c r="F32" s="368"/>
      <c r="G32" s="368"/>
      <c r="H32" s="368"/>
      <c r="I32" s="368"/>
      <c r="J32" s="368"/>
      <c r="K32" s="369"/>
      <c r="L32" s="369"/>
      <c r="M32" s="369"/>
      <c r="N32" s="369"/>
      <c r="O32" s="369"/>
      <c r="P32" s="369"/>
      <c r="Q32" s="369"/>
      <c r="R32" s="368"/>
      <c r="S32" s="370"/>
      <c r="U32" s="8"/>
      <c r="V32" s="8"/>
      <c r="W32" s="8"/>
      <c r="X32" s="8"/>
      <c r="Y32" s="8"/>
      <c r="Z32" s="8"/>
      <c r="AA32" s="8"/>
      <c r="AB32" s="8"/>
    </row>
    <row r="33" spans="2:28" s="6" customFormat="1" ht="15.75" thickTop="1" thickBot="1">
      <c r="K33" s="232"/>
      <c r="L33" s="232"/>
      <c r="M33" s="232"/>
      <c r="N33" s="232"/>
      <c r="O33" s="232"/>
      <c r="P33" s="232"/>
      <c r="Q33" s="232"/>
      <c r="U33" s="8"/>
      <c r="V33" s="8"/>
      <c r="W33" s="8"/>
      <c r="X33" s="8"/>
      <c r="Y33" s="8"/>
      <c r="Z33" s="8"/>
      <c r="AA33" s="8"/>
      <c r="AB33" s="8"/>
    </row>
    <row r="34" spans="2:28" s="6" customFormat="1" ht="15" thickTop="1">
      <c r="B34" s="361"/>
      <c r="C34" s="362"/>
      <c r="D34" s="362"/>
      <c r="E34" s="362"/>
      <c r="F34" s="362"/>
      <c r="G34" s="362"/>
      <c r="H34" s="362"/>
      <c r="I34" s="362"/>
      <c r="J34" s="362"/>
      <c r="K34" s="363"/>
      <c r="L34" s="363"/>
      <c r="M34" s="363"/>
      <c r="N34" s="363"/>
      <c r="O34" s="363"/>
      <c r="P34" s="363"/>
      <c r="Q34" s="363"/>
      <c r="R34" s="362"/>
      <c r="S34" s="364"/>
      <c r="U34" s="8"/>
      <c r="V34" s="8"/>
      <c r="W34" s="8"/>
      <c r="X34" s="8"/>
      <c r="Y34" s="8"/>
      <c r="Z34" s="8"/>
      <c r="AA34" s="8"/>
      <c r="AB34" s="8"/>
    </row>
    <row r="35" spans="2:28" s="6" customFormat="1" ht="15.75">
      <c r="B35" s="365"/>
      <c r="C35" s="231" t="s">
        <v>1531</v>
      </c>
      <c r="D35" s="231" t="s">
        <v>1571</v>
      </c>
      <c r="E35" s="327"/>
      <c r="F35" s="327"/>
      <c r="G35" s="327"/>
      <c r="H35" s="327"/>
      <c r="I35" s="327"/>
      <c r="J35" s="327"/>
      <c r="K35" s="199"/>
      <c r="L35" s="199"/>
      <c r="M35" s="199"/>
      <c r="N35" s="199"/>
      <c r="O35" s="199"/>
      <c r="P35" s="199"/>
      <c r="Q35" s="199"/>
      <c r="R35" s="327"/>
      <c r="S35" s="366"/>
      <c r="U35" s="8"/>
      <c r="V35" s="8"/>
      <c r="W35" s="8"/>
      <c r="X35" s="8"/>
      <c r="Y35" s="8"/>
      <c r="Z35" s="8"/>
      <c r="AA35" s="8"/>
      <c r="AB35" s="8"/>
    </row>
    <row r="36" spans="2:28" s="6" customFormat="1" ht="15.75">
      <c r="B36" s="365"/>
      <c r="C36" s="34"/>
      <c r="D36" s="35"/>
      <c r="E36" s="327"/>
      <c r="F36" s="327"/>
      <c r="G36" s="327"/>
      <c r="H36" s="327"/>
      <c r="I36" s="327"/>
      <c r="J36" s="327"/>
      <c r="K36" s="199"/>
      <c r="L36" s="199"/>
      <c r="M36" s="199"/>
      <c r="N36" s="199"/>
      <c r="O36" s="199"/>
      <c r="P36" s="199"/>
      <c r="Q36" s="199"/>
      <c r="R36" s="327"/>
      <c r="S36" s="366"/>
      <c r="U36" s="8"/>
      <c r="V36" s="8"/>
      <c r="W36" s="8"/>
      <c r="X36" s="8"/>
      <c r="Y36" s="8"/>
      <c r="Z36" s="8"/>
      <c r="AA36" s="8"/>
      <c r="AB36" s="8"/>
    </row>
    <row r="37" spans="2:28" s="6" customFormat="1" ht="15">
      <c r="B37" s="401"/>
      <c r="C37" s="186" t="s">
        <v>1520</v>
      </c>
      <c r="D37" s="41"/>
      <c r="E37" s="59"/>
      <c r="F37" s="188">
        <v>2022</v>
      </c>
      <c r="G37" s="42" t="str">
        <f>IF(ISTEXT(L27), L27, "")</f>
        <v/>
      </c>
      <c r="H37" s="188">
        <v>2021</v>
      </c>
      <c r="I37" s="59"/>
      <c r="J37" s="327"/>
      <c r="K37" s="199"/>
      <c r="L37" s="199"/>
      <c r="M37" s="199"/>
      <c r="N37" s="199"/>
      <c r="O37" s="199"/>
      <c r="P37" s="233"/>
      <c r="Q37" s="199"/>
      <c r="R37" s="327"/>
      <c r="S37" s="366"/>
      <c r="U37" s="8"/>
      <c r="V37" s="8"/>
      <c r="W37" s="8"/>
      <c r="X37" s="8"/>
      <c r="Y37" s="8"/>
      <c r="Z37" s="8"/>
      <c r="AA37" s="8"/>
      <c r="AB37" s="8"/>
    </row>
    <row r="38" spans="2:28" s="6" customFormat="1">
      <c r="B38" s="401"/>
      <c r="C38" s="40"/>
      <c r="D38" s="41"/>
      <c r="E38" s="59"/>
      <c r="F38" s="44"/>
      <c r="G38" s="45"/>
      <c r="H38" s="45"/>
      <c r="I38" s="59"/>
      <c r="J38" s="327"/>
      <c r="K38" s="199"/>
      <c r="L38" s="199"/>
      <c r="M38" s="199"/>
      <c r="N38" s="199"/>
      <c r="O38" s="199"/>
      <c r="P38" s="199"/>
      <c r="Q38" s="199"/>
      <c r="R38" s="327"/>
      <c r="S38" s="366"/>
      <c r="U38" s="8"/>
      <c r="V38" s="8"/>
      <c r="W38" s="8"/>
      <c r="X38" s="8"/>
      <c r="Y38" s="8"/>
      <c r="Z38" s="8"/>
      <c r="AA38" s="8"/>
      <c r="AB38" s="8"/>
    </row>
    <row r="39" spans="2:28" s="6" customFormat="1" ht="15">
      <c r="B39" s="401"/>
      <c r="C39" s="222">
        <v>2.1</v>
      </c>
      <c r="D39" s="504" t="s">
        <v>43</v>
      </c>
      <c r="E39" s="565"/>
      <c r="F39" s="352"/>
      <c r="G39" s="48"/>
      <c r="H39" s="352"/>
      <c r="I39" s="115"/>
      <c r="J39" s="222">
        <v>2.5</v>
      </c>
      <c r="K39" s="184" t="s">
        <v>1521</v>
      </c>
      <c r="L39" s="182"/>
      <c r="M39" s="182"/>
      <c r="N39" s="234"/>
      <c r="O39" s="543"/>
      <c r="P39" s="544"/>
      <c r="Q39" s="544"/>
      <c r="R39" s="545"/>
      <c r="S39" s="366"/>
      <c r="U39" s="8"/>
      <c r="V39" s="8"/>
      <c r="W39" s="8"/>
      <c r="X39" s="8"/>
      <c r="Y39" s="8"/>
      <c r="Z39" s="8"/>
      <c r="AA39" s="8"/>
      <c r="AB39" s="8"/>
    </row>
    <row r="40" spans="2:28" s="6" customFormat="1" ht="15">
      <c r="B40" s="401"/>
      <c r="C40" s="320" t="s">
        <v>10846</v>
      </c>
      <c r="D40" s="329" t="s">
        <v>10849</v>
      </c>
      <c r="E40" s="318"/>
      <c r="F40" s="352"/>
      <c r="G40" s="48"/>
      <c r="H40" s="352"/>
      <c r="I40" s="115"/>
      <c r="J40" s="222"/>
      <c r="K40" s="182"/>
      <c r="L40" s="182"/>
      <c r="M40" s="341"/>
      <c r="N40" s="341"/>
      <c r="O40" s="430"/>
      <c r="P40" s="431"/>
      <c r="Q40" s="431"/>
      <c r="R40" s="431"/>
      <c r="S40" s="366"/>
      <c r="U40" s="8"/>
      <c r="V40" s="8"/>
      <c r="W40" s="8"/>
      <c r="X40" s="8"/>
      <c r="Y40" s="8"/>
      <c r="Z40" s="8"/>
      <c r="AA40" s="8"/>
      <c r="AB40" s="8"/>
    </row>
    <row r="41" spans="2:28" s="6" customFormat="1" ht="15">
      <c r="B41" s="365"/>
      <c r="C41" s="160"/>
      <c r="D41" s="303"/>
      <c r="E41" s="47"/>
      <c r="F41" s="50"/>
      <c r="G41" s="45"/>
      <c r="H41" s="45"/>
      <c r="I41" s="36"/>
      <c r="J41" s="163"/>
      <c r="K41" s="182"/>
      <c r="L41" s="182"/>
      <c r="M41" s="341"/>
      <c r="N41" s="341"/>
      <c r="O41" s="430"/>
      <c r="P41" s="431"/>
      <c r="Q41" s="431"/>
      <c r="R41" s="431"/>
      <c r="S41" s="366"/>
      <c r="U41" s="8"/>
      <c r="V41" s="8"/>
      <c r="W41" s="8"/>
      <c r="X41" s="8"/>
      <c r="Y41" s="8"/>
      <c r="Z41" s="8"/>
      <c r="AA41" s="8"/>
      <c r="AB41" s="8"/>
    </row>
    <row r="42" spans="2:28" s="6" customFormat="1" ht="15">
      <c r="B42" s="365"/>
      <c r="C42" s="222">
        <v>2.2000000000000002</v>
      </c>
      <c r="D42" s="504" t="s">
        <v>44</v>
      </c>
      <c r="E42" s="565"/>
      <c r="F42" s="352"/>
      <c r="G42" s="48"/>
      <c r="H42" s="352"/>
      <c r="I42" s="36"/>
      <c r="J42" s="222">
        <v>2.6</v>
      </c>
      <c r="K42" s="182" t="s">
        <v>129</v>
      </c>
      <c r="L42" s="182"/>
      <c r="M42" s="182"/>
      <c r="N42" s="333" t="str">
        <f>IF(AND(ISTEXT(O39), ISBLANK(O42)), "→", "")</f>
        <v/>
      </c>
      <c r="O42" s="543"/>
      <c r="P42" s="544"/>
      <c r="Q42" s="544"/>
      <c r="R42" s="545"/>
      <c r="S42" s="402" t="str">
        <f>IF(AND(ISTEXT(O39), ISBLANK(O42)), "←", "")</f>
        <v/>
      </c>
      <c r="U42" s="8"/>
      <c r="V42" s="8"/>
      <c r="W42" s="8"/>
      <c r="X42" s="8"/>
      <c r="Y42" s="8"/>
      <c r="Z42" s="8"/>
      <c r="AA42" s="8"/>
      <c r="AB42" s="8"/>
    </row>
    <row r="43" spans="2:28" s="6" customFormat="1" ht="15">
      <c r="B43" s="365"/>
      <c r="C43" s="161"/>
      <c r="D43" s="36"/>
      <c r="E43" s="327"/>
      <c r="F43" s="50"/>
      <c r="G43" s="45"/>
      <c r="H43" s="45"/>
      <c r="I43" s="115"/>
      <c r="J43" s="189"/>
      <c r="K43" s="341"/>
      <c r="L43" s="341"/>
      <c r="M43" s="341"/>
      <c r="N43" s="341"/>
      <c r="O43" s="559"/>
      <c r="P43" s="537"/>
      <c r="Q43" s="537"/>
      <c r="R43" s="537"/>
      <c r="S43" s="366"/>
      <c r="U43" s="8"/>
      <c r="V43" s="8"/>
      <c r="W43" s="8"/>
      <c r="X43" s="8"/>
      <c r="Y43" s="8"/>
      <c r="Z43" s="8"/>
      <c r="AA43" s="8"/>
      <c r="AB43" s="8"/>
    </row>
    <row r="44" spans="2:28" s="6" customFormat="1" ht="15">
      <c r="B44" s="365"/>
      <c r="C44" s="222">
        <v>2.2999999999999998</v>
      </c>
      <c r="D44" s="505" t="s">
        <v>5523</v>
      </c>
      <c r="E44" s="565"/>
      <c r="F44" s="352"/>
      <c r="G44" s="48"/>
      <c r="H44" s="352"/>
      <c r="I44" s="115"/>
      <c r="J44" s="222">
        <v>2.7</v>
      </c>
      <c r="K44" s="182" t="s">
        <v>1522</v>
      </c>
      <c r="L44" s="182"/>
      <c r="M44" s="182"/>
      <c r="N44" s="182"/>
      <c r="O44" s="543"/>
      <c r="P44" s="544"/>
      <c r="Q44" s="544"/>
      <c r="R44" s="545"/>
      <c r="S44" s="366"/>
      <c r="U44" s="8"/>
      <c r="V44" s="8"/>
      <c r="W44" s="8"/>
      <c r="X44" s="8"/>
      <c r="Y44" s="8"/>
      <c r="Z44" s="8"/>
      <c r="AA44" s="8"/>
      <c r="AB44" s="8"/>
    </row>
    <row r="45" spans="2:28" s="6" customFormat="1" ht="15">
      <c r="B45" s="365"/>
      <c r="C45" s="162"/>
      <c r="D45" s="303"/>
      <c r="E45" s="36"/>
      <c r="F45" s="50"/>
      <c r="G45" s="45"/>
      <c r="H45" s="45"/>
      <c r="I45" s="36"/>
      <c r="J45" s="163"/>
      <c r="K45" s="182"/>
      <c r="L45" s="182"/>
      <c r="M45" s="182"/>
      <c r="N45" s="182"/>
      <c r="O45" s="560"/>
      <c r="P45" s="561"/>
      <c r="Q45" s="561"/>
      <c r="R45" s="561"/>
      <c r="S45" s="366"/>
      <c r="U45" s="8"/>
      <c r="V45" s="8"/>
      <c r="W45" s="8"/>
      <c r="X45" s="8"/>
      <c r="Y45" s="8"/>
      <c r="Z45" s="8"/>
      <c r="AA45" s="8"/>
      <c r="AB45" s="8"/>
    </row>
    <row r="46" spans="2:28" s="6" customFormat="1">
      <c r="B46" s="365"/>
      <c r="C46" s="222">
        <v>2.4</v>
      </c>
      <c r="D46" s="329" t="s">
        <v>45</v>
      </c>
      <c r="E46" s="51" t="str">
        <f>IF(AND(ISNUMBER(F39), ISNUMBER(F42), (F39+10*F42)&lt;&gt;F46), (F39+10*F42), "")</f>
        <v/>
      </c>
      <c r="F46" s="352" t="str">
        <f>IF(AND(ISNUMBER(F39), ISNUMBER(F42)), F39+10*F42, "")</f>
        <v/>
      </c>
      <c r="G46" s="48"/>
      <c r="H46" s="352" t="str">
        <f>IF(AND(ISNUMBER(H39), ISNUMBER(H42)), H39+10*H42, "")</f>
        <v/>
      </c>
      <c r="I46" s="51" t="str">
        <f>IF(AND(ISNUMBER(H39), ISNUMBER(H42), (H39+10*H42)&lt;&gt;H46), (H39+10*H42), "")</f>
        <v/>
      </c>
      <c r="J46" s="222">
        <v>2.8</v>
      </c>
      <c r="K46" s="182" t="s">
        <v>46</v>
      </c>
      <c r="L46" s="182"/>
      <c r="M46" s="182"/>
      <c r="N46" s="182"/>
      <c r="O46" s="557"/>
      <c r="P46" s="558"/>
      <c r="Q46" s="566" t="str">
        <f>IF(ISTEXT(O44), O44, "")</f>
        <v/>
      </c>
      <c r="R46" s="567"/>
      <c r="S46" s="366"/>
      <c r="U46" s="8"/>
      <c r="V46" s="8"/>
      <c r="W46" s="8"/>
      <c r="X46" s="8"/>
      <c r="Y46" s="8"/>
      <c r="Z46" s="8"/>
      <c r="AA46" s="8"/>
      <c r="AB46" s="8"/>
    </row>
    <row r="47" spans="2:28" s="6" customFormat="1">
      <c r="B47" s="365"/>
      <c r="C47" s="30"/>
      <c r="D47" s="187" t="s">
        <v>6912</v>
      </c>
      <c r="E47" s="47"/>
      <c r="F47" s="36"/>
      <c r="G47" s="323"/>
      <c r="H47" s="36"/>
      <c r="I47" s="323"/>
      <c r="J47" s="52"/>
      <c r="K47" s="341"/>
      <c r="L47" s="341"/>
      <c r="M47" s="182"/>
      <c r="N47" s="182"/>
      <c r="O47" s="182"/>
      <c r="P47" s="182"/>
      <c r="Q47" s="182"/>
      <c r="R47" s="36"/>
      <c r="S47" s="366"/>
      <c r="U47" s="8"/>
      <c r="V47" s="8"/>
      <c r="W47" s="8"/>
      <c r="X47" s="8"/>
      <c r="Y47" s="8"/>
      <c r="Z47" s="8"/>
      <c r="AA47" s="8"/>
      <c r="AB47" s="8"/>
    </row>
    <row r="48" spans="2:28" s="6" customFormat="1" ht="15.75" thickBot="1">
      <c r="B48" s="367"/>
      <c r="C48" s="368"/>
      <c r="D48" s="368"/>
      <c r="E48" s="368"/>
      <c r="F48" s="564"/>
      <c r="G48" s="527"/>
      <c r="H48" s="368"/>
      <c r="I48" s="368"/>
      <c r="J48" s="368"/>
      <c r="K48" s="369"/>
      <c r="L48" s="369"/>
      <c r="M48" s="369"/>
      <c r="N48" s="369"/>
      <c r="O48" s="457"/>
      <c r="P48" s="496"/>
      <c r="Q48" s="369"/>
      <c r="R48" s="368"/>
      <c r="S48" s="370"/>
      <c r="U48" s="8"/>
      <c r="V48" s="8"/>
      <c r="W48" s="8"/>
      <c r="X48" s="8"/>
      <c r="Y48" s="8"/>
      <c r="Z48" s="8"/>
      <c r="AA48" s="8"/>
      <c r="AB48" s="8"/>
    </row>
    <row r="49" spans="2:28" s="6" customFormat="1" ht="15.75" thickTop="1" thickBot="1">
      <c r="K49" s="232"/>
      <c r="L49" s="232"/>
      <c r="M49" s="232"/>
      <c r="N49" s="232"/>
      <c r="O49" s="232"/>
      <c r="P49" s="232"/>
      <c r="Q49" s="232"/>
      <c r="U49" s="8"/>
      <c r="V49" s="8"/>
      <c r="W49" s="8"/>
      <c r="X49" s="8"/>
      <c r="Y49" s="8"/>
      <c r="Z49" s="8"/>
      <c r="AA49" s="8"/>
      <c r="AB49" s="8"/>
    </row>
    <row r="50" spans="2:28" s="6" customFormat="1" ht="15.75" thickTop="1">
      <c r="B50" s="361"/>
      <c r="C50" s="362"/>
      <c r="D50" s="362"/>
      <c r="E50" s="362"/>
      <c r="F50" s="362"/>
      <c r="G50" s="362"/>
      <c r="H50" s="362"/>
      <c r="I50" s="362"/>
      <c r="J50" s="574"/>
      <c r="K50" s="575"/>
      <c r="L50" s="363"/>
      <c r="M50" s="363"/>
      <c r="N50" s="363"/>
      <c r="O50" s="363"/>
      <c r="P50" s="363"/>
      <c r="Q50" s="363"/>
      <c r="R50" s="362"/>
      <c r="S50" s="364"/>
      <c r="U50" s="8"/>
      <c r="V50" s="8"/>
      <c r="W50" s="8"/>
      <c r="X50" s="8"/>
      <c r="Y50" s="8"/>
      <c r="Z50" s="8"/>
      <c r="AA50" s="8"/>
      <c r="AB50" s="8"/>
    </row>
    <row r="51" spans="2:28" s="6" customFormat="1" ht="15.75">
      <c r="B51" s="365"/>
      <c r="C51" s="231" t="s">
        <v>1532</v>
      </c>
      <c r="D51" s="34" t="s">
        <v>7606</v>
      </c>
      <c r="E51" s="327"/>
      <c r="F51" s="327"/>
      <c r="G51" s="327"/>
      <c r="H51" s="327"/>
      <c r="I51" s="327"/>
      <c r="J51" s="480"/>
      <c r="K51" s="431"/>
      <c r="L51" s="199"/>
      <c r="M51" s="555" t="s">
        <v>631</v>
      </c>
      <c r="N51" s="555"/>
      <c r="O51" s="199"/>
      <c r="P51" s="199"/>
      <c r="Q51" s="199"/>
      <c r="R51" s="327"/>
      <c r="S51" s="366"/>
      <c r="U51" s="8"/>
      <c r="V51" s="8"/>
      <c r="W51" s="8"/>
      <c r="X51" s="8"/>
      <c r="Y51" s="8"/>
      <c r="Z51" s="8"/>
      <c r="AA51" s="8"/>
      <c r="AB51" s="8"/>
    </row>
    <row r="52" spans="2:28" s="6" customFormat="1" ht="15">
      <c r="B52" s="401"/>
      <c r="C52" s="53"/>
      <c r="D52" s="59"/>
      <c r="E52" s="59"/>
      <c r="F52" s="59"/>
      <c r="G52" s="327"/>
      <c r="H52" s="327"/>
      <c r="I52" s="327"/>
      <c r="J52" s="568"/>
      <c r="K52" s="569"/>
      <c r="L52" s="199"/>
      <c r="M52" s="556" t="s">
        <v>125</v>
      </c>
      <c r="N52" s="556"/>
      <c r="O52" s="199"/>
      <c r="P52" s="199"/>
      <c r="Q52" s="199"/>
      <c r="R52" s="327"/>
      <c r="S52" s="366"/>
      <c r="U52" s="8"/>
      <c r="V52" s="8"/>
      <c r="W52" s="8"/>
      <c r="X52" s="8"/>
      <c r="Y52" s="8"/>
      <c r="Z52" s="8"/>
      <c r="AA52" s="8"/>
      <c r="AB52" s="8"/>
    </row>
    <row r="53" spans="2:28" s="7" customFormat="1" ht="15">
      <c r="B53" s="403"/>
      <c r="C53" s="190" t="s">
        <v>9</v>
      </c>
      <c r="D53" s="343" t="s">
        <v>1523</v>
      </c>
      <c r="E53" s="54"/>
      <c r="F53" s="54"/>
      <c r="G53" s="55"/>
      <c r="H53" s="441" t="str">
        <f>IF(AND(ISNUMBER(J55), ISNUMBER(J56), SUM(J55:J56)&lt;&gt;J53), SUM(J55:J56), "")</f>
        <v/>
      </c>
      <c r="I53" s="573"/>
      <c r="J53" s="507"/>
      <c r="K53" s="508"/>
      <c r="L53" s="200"/>
      <c r="M53" s="540"/>
      <c r="N53" s="541"/>
      <c r="O53" s="235"/>
      <c r="P53" s="570" t="str">
        <f>IF(AND(ISNUMBER(J53), ISBLANK(M53)), "←  indicate the unit of measurement", "")</f>
        <v/>
      </c>
      <c r="Q53" s="431"/>
      <c r="R53" s="431"/>
      <c r="S53" s="509"/>
      <c r="U53" s="149"/>
      <c r="V53" s="149"/>
      <c r="W53" s="149"/>
      <c r="X53" s="149"/>
      <c r="Y53" s="149"/>
      <c r="Z53" s="149"/>
      <c r="AA53" s="149"/>
      <c r="AB53" s="149"/>
    </row>
    <row r="54" spans="2:28" s="6" customFormat="1" ht="15">
      <c r="B54" s="401"/>
      <c r="C54" s="57"/>
      <c r="D54" s="191" t="s">
        <v>18</v>
      </c>
      <c r="E54" s="115"/>
      <c r="F54" s="115"/>
      <c r="G54" s="327"/>
      <c r="H54" s="510"/>
      <c r="I54" s="533"/>
      <c r="J54" s="526"/>
      <c r="K54" s="537"/>
      <c r="L54" s="199"/>
      <c r="M54" s="525"/>
      <c r="N54" s="571"/>
      <c r="O54" s="199"/>
      <c r="P54" s="480"/>
      <c r="Q54" s="431"/>
      <c r="R54" s="431"/>
      <c r="S54" s="509"/>
      <c r="U54" s="8"/>
      <c r="V54" s="8"/>
      <c r="W54" s="8"/>
      <c r="X54" s="8"/>
      <c r="Y54" s="8"/>
      <c r="Z54" s="8"/>
      <c r="AA54" s="8"/>
      <c r="AB54" s="8"/>
    </row>
    <row r="55" spans="2:28" s="6" customFormat="1" ht="15">
      <c r="B55" s="401"/>
      <c r="C55" s="192" t="s">
        <v>140</v>
      </c>
      <c r="D55" s="182" t="s">
        <v>1533</v>
      </c>
      <c r="E55" s="115"/>
      <c r="F55" s="115"/>
      <c r="G55" s="327"/>
      <c r="H55" s="510"/>
      <c r="I55" s="529"/>
      <c r="J55" s="530"/>
      <c r="K55" s="531"/>
      <c r="L55" s="199"/>
      <c r="M55" s="518"/>
      <c r="N55" s="539"/>
      <c r="O55" s="199"/>
      <c r="P55" s="572" t="str">
        <f>IF(AND(ISNUMBER(J55), ISBLANK(M55)), "←  indicate the unit of measurement", "")</f>
        <v/>
      </c>
      <c r="Q55" s="431"/>
      <c r="R55" s="431"/>
      <c r="S55" s="509"/>
      <c r="U55" s="8"/>
      <c r="V55" s="8"/>
      <c r="W55" s="8"/>
      <c r="X55" s="8"/>
      <c r="Y55" s="8"/>
      <c r="Z55" s="8"/>
      <c r="AA55" s="8"/>
      <c r="AB55" s="8"/>
    </row>
    <row r="56" spans="2:28" s="6" customFormat="1" ht="15">
      <c r="B56" s="401"/>
      <c r="C56" s="192" t="s">
        <v>141</v>
      </c>
      <c r="D56" s="182" t="s">
        <v>1534</v>
      </c>
      <c r="E56" s="115"/>
      <c r="F56" s="115"/>
      <c r="G56" s="327"/>
      <c r="H56" s="510"/>
      <c r="I56" s="529"/>
      <c r="J56" s="530"/>
      <c r="K56" s="531"/>
      <c r="L56" s="199"/>
      <c r="M56" s="518"/>
      <c r="N56" s="539"/>
      <c r="O56" s="199"/>
      <c r="P56" s="572" t="str">
        <f>IF(AND(ISNUMBER(J56), ISBLANK(M56)), "←  indicate the unit of measurement", "")</f>
        <v/>
      </c>
      <c r="Q56" s="431"/>
      <c r="R56" s="431"/>
      <c r="S56" s="509"/>
      <c r="U56" s="8"/>
      <c r="V56" s="8"/>
      <c r="W56" s="8"/>
      <c r="X56" s="8"/>
      <c r="Y56" s="8"/>
      <c r="Z56" s="8"/>
      <c r="AA56" s="8"/>
      <c r="AB56" s="8"/>
    </row>
    <row r="57" spans="2:28" s="6" customFormat="1" ht="15">
      <c r="B57" s="401"/>
      <c r="C57" s="57"/>
      <c r="D57" s="115"/>
      <c r="E57" s="115"/>
      <c r="F57" s="115"/>
      <c r="G57" s="327"/>
      <c r="H57" s="510"/>
      <c r="I57" s="533"/>
      <c r="J57" s="526"/>
      <c r="K57" s="537"/>
      <c r="L57" s="199"/>
      <c r="M57" s="525"/>
      <c r="N57" s="571"/>
      <c r="O57" s="199"/>
      <c r="P57" s="480"/>
      <c r="Q57" s="431"/>
      <c r="R57" s="431"/>
      <c r="S57" s="509"/>
      <c r="U57" s="8"/>
      <c r="V57" s="8"/>
      <c r="W57" s="8"/>
      <c r="X57" s="8"/>
      <c r="Y57" s="8"/>
      <c r="Z57" s="8"/>
      <c r="AA57" s="8"/>
      <c r="AB57" s="8"/>
    </row>
    <row r="58" spans="2:28" s="7" customFormat="1" ht="15">
      <c r="B58" s="403"/>
      <c r="C58" s="190" t="s">
        <v>10</v>
      </c>
      <c r="D58" s="343" t="s">
        <v>1524</v>
      </c>
      <c r="E58" s="54"/>
      <c r="F58" s="54"/>
      <c r="G58" s="55"/>
      <c r="H58" s="441" t="str">
        <f>IF(AND(ISNUMBER(J60), ISNUMBER(J61), SUM(J60:J61)&lt;&gt;J58), SUM(J60:J61), "")</f>
        <v/>
      </c>
      <c r="I58" s="573"/>
      <c r="J58" s="507"/>
      <c r="K58" s="508"/>
      <c r="L58" s="200"/>
      <c r="M58" s="540"/>
      <c r="N58" s="541"/>
      <c r="O58" s="200"/>
      <c r="P58" s="570" t="str">
        <f>IF(AND(ISNUMBER(J58), ISBLANK(M58)), "←  indicate the unit of measurement", "")</f>
        <v/>
      </c>
      <c r="Q58" s="431"/>
      <c r="R58" s="431"/>
      <c r="S58" s="509"/>
      <c r="U58" s="149"/>
      <c r="V58" s="149"/>
      <c r="W58" s="149"/>
      <c r="X58" s="149"/>
      <c r="Y58" s="149"/>
      <c r="Z58" s="149"/>
      <c r="AA58" s="149"/>
      <c r="AB58" s="149"/>
    </row>
    <row r="59" spans="2:28" s="6" customFormat="1" ht="15">
      <c r="B59" s="401"/>
      <c r="C59" s="57"/>
      <c r="D59" s="191" t="s">
        <v>18</v>
      </c>
      <c r="E59" s="115"/>
      <c r="F59" s="115"/>
      <c r="G59" s="327"/>
      <c r="H59" s="510"/>
      <c r="I59" s="533"/>
      <c r="J59" s="526"/>
      <c r="K59" s="537"/>
      <c r="L59" s="199"/>
      <c r="M59" s="525"/>
      <c r="N59" s="571"/>
      <c r="O59" s="199"/>
      <c r="P59" s="480"/>
      <c r="Q59" s="431"/>
      <c r="R59" s="431"/>
      <c r="S59" s="509"/>
      <c r="U59" s="8"/>
      <c r="V59" s="8"/>
      <c r="W59" s="8"/>
      <c r="X59" s="8"/>
      <c r="Y59" s="8"/>
      <c r="Z59" s="8"/>
      <c r="AA59" s="8"/>
      <c r="AB59" s="8"/>
    </row>
    <row r="60" spans="2:28" s="8" customFormat="1" ht="15">
      <c r="B60" s="404"/>
      <c r="C60" s="192" t="s">
        <v>142</v>
      </c>
      <c r="D60" s="182" t="s">
        <v>1525</v>
      </c>
      <c r="E60" s="115"/>
      <c r="F60" s="115"/>
      <c r="G60" s="327"/>
      <c r="H60" s="510"/>
      <c r="I60" s="529"/>
      <c r="J60" s="530"/>
      <c r="K60" s="531"/>
      <c r="L60" s="199"/>
      <c r="M60" s="518"/>
      <c r="N60" s="539"/>
      <c r="O60" s="199"/>
      <c r="P60" s="572" t="str">
        <f>IF(AND(ISNUMBER(J60), ISBLANK(M60)), "←  indicate the unit of measurement", "")</f>
        <v/>
      </c>
      <c r="Q60" s="431"/>
      <c r="R60" s="431"/>
      <c r="S60" s="509"/>
    </row>
    <row r="61" spans="2:28" s="8" customFormat="1" ht="15">
      <c r="B61" s="404"/>
      <c r="C61" s="192" t="s">
        <v>143</v>
      </c>
      <c r="D61" s="182" t="s">
        <v>1508</v>
      </c>
      <c r="E61" s="115"/>
      <c r="F61" s="115"/>
      <c r="G61" s="327"/>
      <c r="H61" s="510"/>
      <c r="I61" s="529"/>
      <c r="J61" s="530"/>
      <c r="K61" s="531"/>
      <c r="L61" s="199"/>
      <c r="M61" s="518"/>
      <c r="N61" s="539"/>
      <c r="O61" s="199"/>
      <c r="P61" s="572" t="str">
        <f>IF(AND(ISNUMBER(J61), ISBLANK(M61)), "←  indicate the unit of measurement", "")</f>
        <v/>
      </c>
      <c r="Q61" s="431"/>
      <c r="R61" s="431"/>
      <c r="S61" s="509"/>
    </row>
    <row r="62" spans="2:28" s="8" customFormat="1" ht="15">
      <c r="B62" s="404"/>
      <c r="C62" s="58"/>
      <c r="D62" s="115"/>
      <c r="E62" s="115"/>
      <c r="F62" s="115"/>
      <c r="G62" s="327"/>
      <c r="H62" s="510"/>
      <c r="I62" s="510"/>
      <c r="J62" s="526"/>
      <c r="K62" s="526"/>
      <c r="L62" s="199"/>
      <c r="M62" s="525"/>
      <c r="N62" s="525"/>
      <c r="O62" s="199"/>
      <c r="P62" s="480"/>
      <c r="Q62" s="431"/>
      <c r="R62" s="431"/>
      <c r="S62" s="509"/>
    </row>
    <row r="63" spans="2:28" ht="15">
      <c r="B63" s="401"/>
      <c r="C63" s="190" t="s">
        <v>11</v>
      </c>
      <c r="D63" s="343" t="s">
        <v>1526</v>
      </c>
      <c r="E63" s="115"/>
      <c r="F63" s="115"/>
      <c r="G63" s="59"/>
      <c r="H63" s="510"/>
      <c r="I63" s="529"/>
      <c r="J63" s="530"/>
      <c r="K63" s="531"/>
      <c r="L63" s="199"/>
      <c r="M63" s="518"/>
      <c r="N63" s="539"/>
      <c r="O63" s="199"/>
      <c r="P63" s="572" t="str">
        <f>IF(AND(ISNUMBER(J63), ISBLANK(M63)), "←  indicate the unit of measurement", "")</f>
        <v/>
      </c>
      <c r="Q63" s="431"/>
      <c r="R63" s="431"/>
      <c r="S63" s="509"/>
    </row>
    <row r="64" spans="2:28" s="6" customFormat="1" ht="15">
      <c r="B64" s="401"/>
      <c r="C64" s="57"/>
      <c r="D64" s="115"/>
      <c r="E64" s="115"/>
      <c r="F64" s="115"/>
      <c r="G64" s="327"/>
      <c r="H64" s="510"/>
      <c r="I64" s="510"/>
      <c r="J64" s="526"/>
      <c r="K64" s="526"/>
      <c r="L64" s="199"/>
      <c r="M64" s="525"/>
      <c r="N64" s="525"/>
      <c r="O64" s="199"/>
      <c r="P64" s="480"/>
      <c r="Q64" s="431"/>
      <c r="R64" s="431"/>
      <c r="S64" s="509"/>
      <c r="U64" s="8"/>
      <c r="V64" s="8"/>
      <c r="W64" s="8"/>
      <c r="X64" s="8"/>
      <c r="Y64" s="8"/>
      <c r="Z64" s="8"/>
      <c r="AA64" s="8"/>
      <c r="AB64" s="8"/>
    </row>
    <row r="65" spans="2:28" s="7" customFormat="1" ht="15">
      <c r="B65" s="403"/>
      <c r="C65" s="190" t="s">
        <v>12</v>
      </c>
      <c r="D65" s="343" t="s">
        <v>1527</v>
      </c>
      <c r="E65" s="54"/>
      <c r="F65" s="54"/>
      <c r="G65" s="55"/>
      <c r="H65" s="532"/>
      <c r="I65" s="529"/>
      <c r="J65" s="507"/>
      <c r="K65" s="508"/>
      <c r="L65" s="200"/>
      <c r="M65" s="540"/>
      <c r="N65" s="541"/>
      <c r="O65" s="200"/>
      <c r="P65" s="570" t="str">
        <f>IF(AND(ISNUMBER(J65), ISBLANK(M65)), "←  indicate the unit of measurement", "")</f>
        <v/>
      </c>
      <c r="Q65" s="431"/>
      <c r="R65" s="431"/>
      <c r="S65" s="509"/>
      <c r="U65" s="149"/>
      <c r="V65" s="149"/>
      <c r="W65" s="149"/>
      <c r="X65" s="149"/>
      <c r="Y65" s="149"/>
      <c r="Z65" s="149"/>
      <c r="AA65" s="149"/>
      <c r="AB65" s="149"/>
    </row>
    <row r="66" spans="2:28" ht="15">
      <c r="B66" s="401"/>
      <c r="C66" s="57"/>
      <c r="D66" s="193" t="s">
        <v>1535</v>
      </c>
      <c r="E66" s="115"/>
      <c r="F66" s="115"/>
      <c r="G66" s="59"/>
      <c r="H66" s="510"/>
      <c r="I66" s="510"/>
      <c r="J66" s="536"/>
      <c r="K66" s="536"/>
      <c r="L66" s="199"/>
      <c r="M66" s="538"/>
      <c r="N66" s="538"/>
      <c r="O66" s="199"/>
      <c r="P66" s="480"/>
      <c r="Q66" s="431"/>
      <c r="R66" s="431"/>
      <c r="S66" s="509"/>
    </row>
    <row r="67" spans="2:28" s="6" customFormat="1" ht="15">
      <c r="B67" s="401"/>
      <c r="C67" s="57"/>
      <c r="D67" s="191" t="s">
        <v>18</v>
      </c>
      <c r="E67" s="115"/>
      <c r="F67" s="115"/>
      <c r="G67" s="327"/>
      <c r="H67" s="510"/>
      <c r="I67" s="510"/>
      <c r="J67" s="568"/>
      <c r="K67" s="568"/>
      <c r="L67" s="199"/>
      <c r="M67" s="542"/>
      <c r="N67" s="542"/>
      <c r="O67" s="199"/>
      <c r="P67" s="480"/>
      <c r="Q67" s="431"/>
      <c r="R67" s="431"/>
      <c r="S67" s="509"/>
      <c r="U67" s="8"/>
      <c r="V67" s="8"/>
      <c r="W67" s="8"/>
      <c r="X67" s="8"/>
      <c r="Y67" s="8"/>
      <c r="Z67" s="8"/>
      <c r="AA67" s="8"/>
      <c r="AB67" s="8"/>
    </row>
    <row r="68" spans="2:28" s="6" customFormat="1" ht="15">
      <c r="B68" s="365"/>
      <c r="C68" s="192" t="s">
        <v>144</v>
      </c>
      <c r="D68" s="194" t="s">
        <v>555</v>
      </c>
      <c r="E68" s="327"/>
      <c r="F68" s="327"/>
      <c r="G68" s="327"/>
      <c r="H68" s="510"/>
      <c r="I68" s="511"/>
      <c r="J68" s="530"/>
      <c r="K68" s="531"/>
      <c r="L68" s="199"/>
      <c r="M68" s="518"/>
      <c r="N68" s="519"/>
      <c r="O68" s="199"/>
      <c r="P68" s="572" t="str">
        <f>IF(AND(ISNUMBER(J68), ISBLANK(M68)), "←  indicate the unit of measurement", "")</f>
        <v/>
      </c>
      <c r="Q68" s="431"/>
      <c r="R68" s="431"/>
      <c r="S68" s="509"/>
      <c r="U68" s="8"/>
      <c r="V68" s="8"/>
      <c r="W68" s="8"/>
      <c r="X68" s="8"/>
      <c r="Y68" s="8"/>
      <c r="Z68" s="8"/>
      <c r="AA68" s="8"/>
      <c r="AB68" s="8"/>
    </row>
    <row r="69" spans="2:28" s="6" customFormat="1" ht="15">
      <c r="B69" s="401"/>
      <c r="C69" s="192" t="s">
        <v>145</v>
      </c>
      <c r="D69" s="182" t="s">
        <v>1528</v>
      </c>
      <c r="E69" s="115"/>
      <c r="F69" s="115"/>
      <c r="G69" s="327"/>
      <c r="H69" s="510"/>
      <c r="I69" s="511"/>
      <c r="J69" s="530"/>
      <c r="K69" s="531"/>
      <c r="L69" s="199"/>
      <c r="M69" s="518"/>
      <c r="N69" s="519"/>
      <c r="O69" s="199"/>
      <c r="P69" s="572" t="str">
        <f>IF(AND(ISNUMBER(J69), ISBLANK(M69)), "←  indicate the unit of measurement", "")</f>
        <v/>
      </c>
      <c r="Q69" s="431"/>
      <c r="R69" s="431"/>
      <c r="S69" s="509"/>
      <c r="U69" s="8"/>
      <c r="V69" s="8"/>
      <c r="W69" s="8"/>
      <c r="X69" s="8"/>
      <c r="Y69" s="8"/>
      <c r="Z69" s="8"/>
      <c r="AA69" s="8"/>
      <c r="AB69" s="8"/>
    </row>
    <row r="70" spans="2:28" s="6" customFormat="1" ht="15">
      <c r="B70" s="401"/>
      <c r="C70" s="196"/>
      <c r="D70" s="191" t="s">
        <v>18</v>
      </c>
      <c r="E70" s="115"/>
      <c r="F70" s="115"/>
      <c r="G70" s="327"/>
      <c r="H70" s="510"/>
      <c r="I70" s="510"/>
      <c r="J70" s="526"/>
      <c r="K70" s="526"/>
      <c r="L70" s="199"/>
      <c r="M70" s="525"/>
      <c r="N70" s="525"/>
      <c r="O70" s="199"/>
      <c r="P70" s="480"/>
      <c r="Q70" s="431"/>
      <c r="R70" s="431"/>
      <c r="S70" s="509"/>
      <c r="U70" s="8"/>
      <c r="V70" s="8"/>
      <c r="W70" s="8"/>
      <c r="X70" s="8"/>
      <c r="Y70" s="8"/>
      <c r="Z70" s="8"/>
      <c r="AA70" s="8"/>
      <c r="AB70" s="8"/>
    </row>
    <row r="71" spans="2:28" s="6" customFormat="1" ht="15">
      <c r="B71" s="401"/>
      <c r="C71" s="60" t="s">
        <v>301</v>
      </c>
      <c r="D71" s="184" t="s">
        <v>1529</v>
      </c>
      <c r="E71" s="115"/>
      <c r="F71" s="115"/>
      <c r="G71" s="327"/>
      <c r="H71" s="510"/>
      <c r="I71" s="511"/>
      <c r="J71" s="530"/>
      <c r="K71" s="531"/>
      <c r="L71" s="199"/>
      <c r="M71" s="518"/>
      <c r="N71" s="519"/>
      <c r="O71" s="199"/>
      <c r="P71" s="572" t="str">
        <f>IF(AND(ISNUMBER(J71), ISBLANK(M71)), "←  indicate the unit of measurement", "")</f>
        <v/>
      </c>
      <c r="Q71" s="431"/>
      <c r="R71" s="431"/>
      <c r="S71" s="509"/>
      <c r="U71" s="8"/>
      <c r="V71" s="8"/>
      <c r="W71" s="8"/>
      <c r="X71" s="8"/>
      <c r="Y71" s="8"/>
      <c r="Z71" s="8"/>
      <c r="AA71" s="8"/>
      <c r="AB71" s="8"/>
    </row>
    <row r="72" spans="2:28" s="6" customFormat="1" ht="15.75" thickBot="1">
      <c r="B72" s="367"/>
      <c r="C72" s="368"/>
      <c r="D72" s="368"/>
      <c r="E72" s="368"/>
      <c r="F72" s="368"/>
      <c r="G72" s="368"/>
      <c r="H72" s="368"/>
      <c r="I72" s="368"/>
      <c r="J72" s="517"/>
      <c r="K72" s="517"/>
      <c r="L72" s="369"/>
      <c r="M72" s="469"/>
      <c r="N72" s="469"/>
      <c r="O72" s="369"/>
      <c r="P72" s="527"/>
      <c r="Q72" s="527"/>
      <c r="R72" s="527"/>
      <c r="S72" s="528"/>
      <c r="U72" s="8"/>
      <c r="V72" s="8"/>
      <c r="W72" s="8"/>
      <c r="X72" s="8"/>
      <c r="Y72" s="8"/>
      <c r="Z72" s="8"/>
      <c r="AA72" s="8"/>
      <c r="AB72" s="8"/>
    </row>
    <row r="73" spans="2:28" s="6" customFormat="1" ht="15.75" thickTop="1" thickBot="1">
      <c r="K73" s="232"/>
      <c r="L73" s="232"/>
      <c r="M73" s="232"/>
      <c r="N73" s="232"/>
      <c r="O73" s="232"/>
      <c r="P73" s="232"/>
      <c r="Q73" s="232"/>
      <c r="U73" s="8"/>
      <c r="V73" s="8"/>
      <c r="W73" s="8"/>
      <c r="X73" s="8"/>
      <c r="Y73" s="8"/>
      <c r="Z73" s="8"/>
      <c r="AA73" s="8"/>
      <c r="AB73" s="8"/>
    </row>
    <row r="74" spans="2:28" s="6" customFormat="1" ht="15" thickTop="1">
      <c r="B74" s="361"/>
      <c r="C74" s="362"/>
      <c r="D74" s="362"/>
      <c r="E74" s="362"/>
      <c r="F74" s="362"/>
      <c r="G74" s="362"/>
      <c r="H74" s="362"/>
      <c r="I74" s="362"/>
      <c r="J74" s="362"/>
      <c r="K74" s="363"/>
      <c r="L74" s="363"/>
      <c r="M74" s="363"/>
      <c r="N74" s="363"/>
      <c r="O74" s="363"/>
      <c r="P74" s="363"/>
      <c r="Q74" s="363"/>
      <c r="R74" s="362"/>
      <c r="S74" s="364"/>
      <c r="U74" s="8"/>
      <c r="V74" s="8"/>
      <c r="W74" s="8"/>
      <c r="X74" s="8"/>
      <c r="Y74" s="8"/>
      <c r="Z74" s="8"/>
      <c r="AA74" s="8"/>
      <c r="AB74" s="8"/>
    </row>
    <row r="75" spans="2:28" s="6" customFormat="1" ht="15.75">
      <c r="B75" s="365"/>
      <c r="C75" s="231" t="s">
        <v>1537</v>
      </c>
      <c r="D75" s="34" t="s">
        <v>7843</v>
      </c>
      <c r="E75" s="327"/>
      <c r="F75" s="327"/>
      <c r="G75" s="327"/>
      <c r="H75" s="327"/>
      <c r="I75" s="327"/>
      <c r="J75" s="327"/>
      <c r="K75" s="199"/>
      <c r="L75" s="199"/>
      <c r="M75" s="199"/>
      <c r="N75" s="199"/>
      <c r="O75" s="199"/>
      <c r="P75" s="199"/>
      <c r="Q75" s="199"/>
      <c r="R75" s="327"/>
      <c r="S75" s="366"/>
      <c r="U75" s="8"/>
      <c r="V75" s="8"/>
      <c r="W75" s="8"/>
      <c r="X75" s="8"/>
      <c r="Y75" s="8"/>
      <c r="Z75" s="8"/>
      <c r="AA75" s="8"/>
      <c r="AB75" s="8"/>
    </row>
    <row r="76" spans="2:28" s="6" customFormat="1" ht="15">
      <c r="B76" s="365"/>
      <c r="C76" s="55"/>
      <c r="D76" s="35"/>
      <c r="E76" s="327"/>
      <c r="F76" s="327"/>
      <c r="G76" s="327"/>
      <c r="H76" s="327"/>
      <c r="I76" s="327"/>
      <c r="J76" s="327"/>
      <c r="K76" s="199"/>
      <c r="L76" s="199"/>
      <c r="M76" s="199"/>
      <c r="N76" s="199"/>
      <c r="O76" s="199"/>
      <c r="P76" s="199"/>
      <c r="Q76" s="199"/>
      <c r="R76" s="327"/>
      <c r="S76" s="366"/>
      <c r="U76" s="8"/>
      <c r="V76" s="8"/>
      <c r="W76" s="8"/>
      <c r="X76" s="8"/>
      <c r="Y76" s="8"/>
      <c r="Z76" s="8"/>
      <c r="AA76" s="8"/>
      <c r="AB76" s="8"/>
    </row>
    <row r="77" spans="2:28" s="6" customFormat="1" ht="15">
      <c r="B77" s="401"/>
      <c r="C77" s="85" t="s">
        <v>185</v>
      </c>
      <c r="D77" s="342"/>
      <c r="E77" s="342"/>
      <c r="F77" s="342"/>
      <c r="G77" s="59"/>
      <c r="H77" s="59"/>
      <c r="I77" s="59"/>
      <c r="J77" s="587"/>
      <c r="K77" s="587"/>
      <c r="L77" s="236"/>
      <c r="M77" s="236"/>
      <c r="N77" s="199"/>
      <c r="O77" s="199"/>
      <c r="P77" s="199"/>
      <c r="Q77" s="199"/>
      <c r="R77" s="327"/>
      <c r="S77" s="366"/>
      <c r="U77" s="8"/>
      <c r="V77" s="8"/>
      <c r="W77" s="8"/>
      <c r="X77" s="8"/>
      <c r="Y77" s="8"/>
      <c r="Z77" s="8"/>
      <c r="AA77" s="8"/>
      <c r="AB77" s="8"/>
    </row>
    <row r="78" spans="2:28" s="6" customFormat="1" ht="14.25" customHeight="1">
      <c r="B78" s="401"/>
      <c r="C78" s="197" t="s">
        <v>13</v>
      </c>
      <c r="D78" s="504" t="s">
        <v>302</v>
      </c>
      <c r="E78" s="505"/>
      <c r="F78" s="505"/>
      <c r="G78" s="505"/>
      <c r="H78" s="505"/>
      <c r="I78" s="506"/>
      <c r="J78" s="507"/>
      <c r="K78" s="508"/>
      <c r="L78" s="199"/>
      <c r="M78" s="236"/>
      <c r="N78" s="199"/>
      <c r="O78" s="199"/>
      <c r="P78" s="199"/>
      <c r="Q78" s="199"/>
      <c r="R78" s="327"/>
      <c r="S78" s="366"/>
      <c r="U78" s="8"/>
      <c r="V78" s="8"/>
      <c r="W78" s="8"/>
      <c r="X78" s="8"/>
      <c r="Y78" s="8"/>
      <c r="Z78" s="8"/>
      <c r="AA78" s="8"/>
      <c r="AB78" s="8"/>
    </row>
    <row r="79" spans="2:28" s="6" customFormat="1" ht="14.25" customHeight="1">
      <c r="B79" s="401"/>
      <c r="C79" s="197" t="s">
        <v>14</v>
      </c>
      <c r="D79" s="504" t="s">
        <v>529</v>
      </c>
      <c r="E79" s="505"/>
      <c r="F79" s="505"/>
      <c r="G79" s="505"/>
      <c r="H79" s="505"/>
      <c r="I79" s="506"/>
      <c r="J79" s="507"/>
      <c r="K79" s="508"/>
      <c r="L79" s="199"/>
      <c r="M79" s="236"/>
      <c r="N79" s="199"/>
      <c r="O79" s="199"/>
      <c r="P79" s="199"/>
      <c r="Q79" s="199"/>
      <c r="R79" s="327"/>
      <c r="S79" s="366"/>
      <c r="U79" s="8"/>
      <c r="V79" s="8"/>
      <c r="W79" s="8"/>
      <c r="X79" s="8"/>
      <c r="Y79" s="8"/>
      <c r="Z79" s="8"/>
      <c r="AA79" s="8"/>
      <c r="AB79" s="8"/>
    </row>
    <row r="80" spans="2:28" s="6" customFormat="1" ht="14.25" customHeight="1">
      <c r="B80" s="401"/>
      <c r="C80" s="197" t="s">
        <v>15</v>
      </c>
      <c r="D80" s="505" t="s">
        <v>6382</v>
      </c>
      <c r="E80" s="596"/>
      <c r="F80" s="596"/>
      <c r="G80" s="596"/>
      <c r="H80" s="596"/>
      <c r="I80" s="565"/>
      <c r="J80" s="507"/>
      <c r="K80" s="508"/>
      <c r="L80" s="199"/>
      <c r="M80" s="236"/>
      <c r="N80" s="199"/>
      <c r="O80" s="199"/>
      <c r="P80" s="199"/>
      <c r="Q80" s="199"/>
      <c r="R80" s="327"/>
      <c r="S80" s="366"/>
      <c r="U80" s="8"/>
      <c r="V80" s="8"/>
      <c r="W80" s="8"/>
      <c r="X80" s="8"/>
      <c r="Y80" s="8"/>
      <c r="Z80" s="8"/>
      <c r="AA80" s="8"/>
      <c r="AB80" s="8"/>
    </row>
    <row r="81" spans="2:28" s="6" customFormat="1" ht="14.25" customHeight="1">
      <c r="B81" s="401"/>
      <c r="C81" s="197" t="s">
        <v>16</v>
      </c>
      <c r="D81" s="504" t="s">
        <v>6</v>
      </c>
      <c r="E81" s="505"/>
      <c r="F81" s="505"/>
      <c r="G81" s="505"/>
      <c r="H81" s="505"/>
      <c r="I81" s="506"/>
      <c r="J81" s="507"/>
      <c r="K81" s="508"/>
      <c r="L81" s="199"/>
      <c r="M81" s="236"/>
      <c r="N81" s="199"/>
      <c r="O81" s="199"/>
      <c r="P81" s="199"/>
      <c r="Q81" s="199"/>
      <c r="R81" s="327"/>
      <c r="S81" s="366"/>
      <c r="U81" s="8"/>
      <c r="V81" s="8"/>
      <c r="W81" s="8"/>
      <c r="X81" s="8"/>
      <c r="Y81" s="8"/>
      <c r="Z81" s="8"/>
      <c r="AA81" s="8"/>
      <c r="AB81" s="8"/>
    </row>
    <row r="82" spans="2:28" s="6" customFormat="1" ht="14.25" customHeight="1">
      <c r="B82" s="401"/>
      <c r="C82" s="197" t="s">
        <v>146</v>
      </c>
      <c r="D82" s="504" t="s">
        <v>7</v>
      </c>
      <c r="E82" s="505"/>
      <c r="F82" s="505"/>
      <c r="G82" s="505"/>
      <c r="H82" s="505"/>
      <c r="I82" s="506"/>
      <c r="J82" s="507"/>
      <c r="K82" s="508"/>
      <c r="L82" s="199"/>
      <c r="M82" s="236"/>
      <c r="N82" s="199"/>
      <c r="O82" s="199"/>
      <c r="P82" s="199"/>
      <c r="Q82" s="199"/>
      <c r="R82" s="327"/>
      <c r="S82" s="366"/>
      <c r="U82" s="8"/>
      <c r="V82" s="8"/>
      <c r="W82" s="8"/>
      <c r="X82" s="8"/>
      <c r="Y82" s="8"/>
      <c r="Z82" s="8"/>
      <c r="AA82" s="8"/>
      <c r="AB82" s="8"/>
    </row>
    <row r="83" spans="2:28" s="6" customFormat="1" ht="14.25" customHeight="1">
      <c r="B83" s="401"/>
      <c r="C83" s="197" t="s">
        <v>147</v>
      </c>
      <c r="D83" s="504" t="s">
        <v>300</v>
      </c>
      <c r="E83" s="505"/>
      <c r="F83" s="505"/>
      <c r="G83" s="505"/>
      <c r="H83" s="505"/>
      <c r="I83" s="506"/>
      <c r="J83" s="507"/>
      <c r="K83" s="508"/>
      <c r="L83" s="199"/>
      <c r="M83" s="236"/>
      <c r="N83" s="199"/>
      <c r="O83" s="199"/>
      <c r="P83" s="199"/>
      <c r="Q83" s="199"/>
      <c r="R83" s="327"/>
      <c r="S83" s="366"/>
      <c r="U83" s="8"/>
      <c r="V83" s="8"/>
      <c r="W83" s="8"/>
      <c r="X83" s="8"/>
      <c r="Y83" s="8"/>
      <c r="Z83" s="8"/>
      <c r="AA83" s="8"/>
      <c r="AB83" s="8"/>
    </row>
    <row r="84" spans="2:28" s="6" customFormat="1" ht="14.25" customHeight="1">
      <c r="B84" s="401"/>
      <c r="C84" s="197" t="s">
        <v>294</v>
      </c>
      <c r="D84" s="504" t="s">
        <v>8</v>
      </c>
      <c r="E84" s="505"/>
      <c r="F84" s="505"/>
      <c r="G84" s="505"/>
      <c r="H84" s="505"/>
      <c r="I84" s="506"/>
      <c r="J84" s="507"/>
      <c r="K84" s="508"/>
      <c r="L84" s="199"/>
      <c r="M84" s="236"/>
      <c r="N84" s="199"/>
      <c r="O84" s="199"/>
      <c r="P84" s="199"/>
      <c r="Q84" s="199"/>
      <c r="R84" s="327"/>
      <c r="S84" s="366"/>
      <c r="U84" s="8"/>
      <c r="V84" s="8"/>
      <c r="W84" s="8"/>
      <c r="X84" s="8"/>
      <c r="Y84" s="8"/>
      <c r="Z84" s="8"/>
      <c r="AA84" s="8"/>
      <c r="AB84" s="8"/>
    </row>
    <row r="85" spans="2:28" s="6" customFormat="1" ht="14.25" customHeight="1">
      <c r="B85" s="401"/>
      <c r="C85" s="197" t="s">
        <v>295</v>
      </c>
      <c r="D85" s="504" t="s">
        <v>7608</v>
      </c>
      <c r="E85" s="505"/>
      <c r="F85" s="505"/>
      <c r="G85" s="505"/>
      <c r="H85" s="505"/>
      <c r="I85" s="506"/>
      <c r="J85" s="507"/>
      <c r="K85" s="508"/>
      <c r="L85" s="199"/>
      <c r="M85" s="236"/>
      <c r="N85" s="199"/>
      <c r="O85" s="199"/>
      <c r="P85" s="199"/>
      <c r="Q85" s="199"/>
      <c r="R85" s="327"/>
      <c r="S85" s="366"/>
      <c r="U85" s="8"/>
      <c r="V85" s="8"/>
      <c r="W85" s="8"/>
      <c r="X85" s="8"/>
      <c r="Y85" s="8"/>
      <c r="Z85" s="8"/>
      <c r="AA85" s="8"/>
      <c r="AB85" s="8"/>
    </row>
    <row r="86" spans="2:28" s="6" customFormat="1" ht="14.25" customHeight="1">
      <c r="B86" s="401"/>
      <c r="C86" s="197" t="s">
        <v>296</v>
      </c>
      <c r="D86" s="504" t="s">
        <v>1536</v>
      </c>
      <c r="E86" s="505"/>
      <c r="F86" s="505"/>
      <c r="G86" s="505"/>
      <c r="H86" s="505"/>
      <c r="I86" s="506"/>
      <c r="J86" s="507"/>
      <c r="K86" s="508"/>
      <c r="L86" s="235" t="str">
        <f>IF(J87&gt;J86, "Number of total retail outlets is GREATER than or equal to the number of duty-free shops", "")</f>
        <v/>
      </c>
      <c r="M86" s="200"/>
      <c r="N86" s="199"/>
      <c r="O86" s="199"/>
      <c r="P86" s="199"/>
      <c r="Q86" s="199"/>
      <c r="R86" s="327"/>
      <c r="S86" s="366"/>
      <c r="U86" s="8"/>
      <c r="V86" s="8"/>
      <c r="W86" s="8"/>
      <c r="X86" s="8"/>
      <c r="Y86" s="8"/>
      <c r="Z86" s="8"/>
      <c r="AA86" s="8"/>
      <c r="AB86" s="8"/>
    </row>
    <row r="87" spans="2:28" s="6" customFormat="1" ht="14.25" customHeight="1">
      <c r="B87" s="401"/>
      <c r="C87" s="192" t="s">
        <v>303</v>
      </c>
      <c r="D87" s="502" t="s">
        <v>7607</v>
      </c>
      <c r="E87" s="502"/>
      <c r="F87" s="502"/>
      <c r="G87" s="502"/>
      <c r="H87" s="502"/>
      <c r="I87" s="503"/>
      <c r="J87" s="507"/>
      <c r="K87" s="508"/>
      <c r="L87" s="199"/>
      <c r="M87" s="236"/>
      <c r="N87" s="199"/>
      <c r="O87" s="199"/>
      <c r="P87" s="199"/>
      <c r="Q87" s="199"/>
      <c r="R87" s="327"/>
      <c r="S87" s="366"/>
      <c r="U87" s="8"/>
      <c r="V87" s="8"/>
      <c r="W87" s="8"/>
      <c r="X87" s="8"/>
      <c r="Y87" s="8"/>
      <c r="Z87" s="8"/>
      <c r="AA87" s="8"/>
      <c r="AB87" s="8"/>
    </row>
    <row r="88" spans="2:28" s="6" customFormat="1" ht="14.25" customHeight="1">
      <c r="B88" s="401"/>
      <c r="C88" s="197" t="s">
        <v>297</v>
      </c>
      <c r="D88" s="611" t="s">
        <v>192</v>
      </c>
      <c r="E88" s="505"/>
      <c r="F88" s="505"/>
      <c r="G88" s="505"/>
      <c r="H88" s="505"/>
      <c r="I88" s="506"/>
      <c r="J88" s="507"/>
      <c r="K88" s="508"/>
      <c r="L88" s="199"/>
      <c r="M88" s="236"/>
      <c r="N88" s="199"/>
      <c r="O88" s="199"/>
      <c r="P88" s="199"/>
      <c r="Q88" s="199"/>
      <c r="R88" s="327"/>
      <c r="S88" s="366"/>
      <c r="U88" s="8"/>
      <c r="V88" s="8"/>
      <c r="W88" s="8"/>
      <c r="X88" s="8"/>
      <c r="Y88" s="8"/>
      <c r="Z88" s="8"/>
      <c r="AA88" s="8"/>
      <c r="AB88" s="8"/>
    </row>
    <row r="89" spans="2:28" s="6" customFormat="1" ht="14.25" customHeight="1">
      <c r="B89" s="401"/>
      <c r="C89" s="197" t="s">
        <v>803</v>
      </c>
      <c r="D89" s="611" t="s">
        <v>806</v>
      </c>
      <c r="E89" s="596"/>
      <c r="F89" s="596"/>
      <c r="G89" s="596"/>
      <c r="H89" s="596"/>
      <c r="I89" s="565"/>
      <c r="J89" s="507"/>
      <c r="K89" s="508"/>
      <c r="L89" s="199"/>
      <c r="M89" s="236"/>
      <c r="N89" s="199"/>
      <c r="O89" s="199"/>
      <c r="P89" s="199"/>
      <c r="Q89" s="199"/>
      <c r="R89" s="327"/>
      <c r="S89" s="366"/>
      <c r="U89" s="8"/>
      <c r="V89" s="8"/>
      <c r="W89" s="8"/>
      <c r="X89" s="8"/>
      <c r="Y89" s="8"/>
      <c r="Z89" s="8"/>
      <c r="AA89" s="8"/>
      <c r="AB89" s="8"/>
    </row>
    <row r="90" spans="2:28" s="6" customFormat="1" ht="14.25" customHeight="1">
      <c r="B90" s="401"/>
      <c r="C90" s="197" t="s">
        <v>804</v>
      </c>
      <c r="D90" s="611" t="s">
        <v>807</v>
      </c>
      <c r="E90" s="596"/>
      <c r="F90" s="596"/>
      <c r="G90" s="596"/>
      <c r="H90" s="596"/>
      <c r="I90" s="565"/>
      <c r="J90" s="507"/>
      <c r="K90" s="508"/>
      <c r="L90" s="199"/>
      <c r="M90" s="236"/>
      <c r="N90" s="199"/>
      <c r="O90" s="199"/>
      <c r="P90" s="199"/>
      <c r="Q90" s="199"/>
      <c r="R90" s="327"/>
      <c r="S90" s="366"/>
      <c r="U90" s="8"/>
      <c r="V90" s="8"/>
      <c r="W90" s="8"/>
      <c r="X90" s="8"/>
      <c r="Y90" s="8"/>
      <c r="Z90" s="8"/>
      <c r="AA90" s="8"/>
      <c r="AB90" s="8"/>
    </row>
    <row r="91" spans="2:28" s="6" customFormat="1" ht="15" thickBot="1">
      <c r="B91" s="367"/>
      <c r="C91" s="368"/>
      <c r="D91" s="368"/>
      <c r="E91" s="368"/>
      <c r="F91" s="368"/>
      <c r="G91" s="368"/>
      <c r="H91" s="368"/>
      <c r="I91" s="368"/>
      <c r="J91" s="368"/>
      <c r="K91" s="369"/>
      <c r="L91" s="369"/>
      <c r="M91" s="369"/>
      <c r="N91" s="369"/>
      <c r="O91" s="369"/>
      <c r="P91" s="369"/>
      <c r="Q91" s="369"/>
      <c r="R91" s="368"/>
      <c r="S91" s="370"/>
      <c r="U91" s="8"/>
      <c r="V91" s="8"/>
      <c r="W91" s="8"/>
      <c r="X91" s="8"/>
      <c r="Y91" s="8"/>
      <c r="Z91" s="8"/>
      <c r="AA91" s="8"/>
      <c r="AB91" s="8"/>
    </row>
    <row r="92" spans="2:28" s="6" customFormat="1" ht="15.75" thickTop="1" thickBot="1">
      <c r="K92" s="232"/>
      <c r="L92" s="232"/>
      <c r="M92" s="232"/>
      <c r="N92" s="232"/>
      <c r="O92" s="232"/>
      <c r="P92" s="232"/>
      <c r="Q92" s="232"/>
      <c r="U92" s="8"/>
      <c r="V92" s="8"/>
      <c r="W92" s="8"/>
      <c r="X92" s="8"/>
      <c r="Y92" s="8"/>
      <c r="Z92" s="8"/>
      <c r="AA92" s="8"/>
      <c r="AB92" s="8"/>
    </row>
    <row r="93" spans="2:28" s="6" customFormat="1" ht="15" thickTop="1">
      <c r="B93" s="361"/>
      <c r="C93" s="362"/>
      <c r="D93" s="362"/>
      <c r="E93" s="362"/>
      <c r="F93" s="362"/>
      <c r="G93" s="362"/>
      <c r="H93" s="362"/>
      <c r="I93" s="362"/>
      <c r="J93" s="362"/>
      <c r="K93" s="363"/>
      <c r="L93" s="363"/>
      <c r="M93" s="363"/>
      <c r="N93" s="363"/>
      <c r="O93" s="363"/>
      <c r="P93" s="363"/>
      <c r="Q93" s="363"/>
      <c r="R93" s="362"/>
      <c r="S93" s="364"/>
      <c r="U93" s="8"/>
      <c r="V93" s="8"/>
      <c r="W93" s="8"/>
      <c r="X93" s="8"/>
      <c r="Y93" s="8"/>
      <c r="Z93" s="8"/>
      <c r="AA93" s="8"/>
      <c r="AB93" s="8"/>
    </row>
    <row r="94" spans="2:28" s="6" customFormat="1" ht="15.75">
      <c r="B94" s="365"/>
      <c r="C94" s="231" t="s">
        <v>1538</v>
      </c>
      <c r="D94" s="231" t="s">
        <v>5558</v>
      </c>
      <c r="E94" s="327"/>
      <c r="F94" s="327"/>
      <c r="G94" s="327"/>
      <c r="H94" s="327"/>
      <c r="I94" s="327"/>
      <c r="J94" s="327"/>
      <c r="K94" s="199"/>
      <c r="L94" s="199"/>
      <c r="M94" s="199"/>
      <c r="N94" s="199"/>
      <c r="O94" s="199"/>
      <c r="P94" s="199"/>
      <c r="Q94" s="199"/>
      <c r="R94" s="327"/>
      <c r="S94" s="366"/>
      <c r="U94" s="8"/>
      <c r="V94" s="8"/>
      <c r="W94" s="8"/>
      <c r="X94" s="8"/>
      <c r="Y94" s="8"/>
      <c r="Z94" s="8"/>
      <c r="AA94" s="8"/>
      <c r="AB94" s="8"/>
    </row>
    <row r="95" spans="2:28" s="6" customFormat="1" ht="15">
      <c r="B95" s="401"/>
      <c r="C95" s="59"/>
      <c r="D95" s="41"/>
      <c r="E95" s="59"/>
      <c r="F95" s="59"/>
      <c r="G95" s="59"/>
      <c r="H95" s="59"/>
      <c r="I95" s="59"/>
      <c r="J95" s="327"/>
      <c r="K95" s="199"/>
      <c r="L95" s="199"/>
      <c r="M95" s="512" t="s">
        <v>298</v>
      </c>
      <c r="N95" s="513"/>
      <c r="O95" s="514"/>
      <c r="P95" s="199"/>
      <c r="Q95" s="199"/>
      <c r="R95" s="327"/>
      <c r="S95" s="366"/>
      <c r="U95" s="8"/>
      <c r="V95" s="8"/>
      <c r="W95" s="8"/>
      <c r="X95" s="8"/>
      <c r="Y95" s="8"/>
      <c r="Z95" s="8"/>
      <c r="AA95" s="8"/>
      <c r="AB95" s="8"/>
    </row>
    <row r="96" spans="2:28" s="6" customFormat="1" ht="15">
      <c r="B96" s="401"/>
      <c r="C96" s="222">
        <v>4.0999999999999996</v>
      </c>
      <c r="D96" s="184" t="s">
        <v>7614</v>
      </c>
      <c r="E96" s="115"/>
      <c r="F96" s="115"/>
      <c r="G96" s="115"/>
      <c r="H96" s="115"/>
      <c r="I96" s="115"/>
      <c r="J96" s="115"/>
      <c r="K96" s="184"/>
      <c r="L96" s="182"/>
      <c r="M96" s="515"/>
      <c r="N96" s="516"/>
      <c r="O96" s="493"/>
      <c r="P96" s="199"/>
      <c r="Q96" s="199"/>
      <c r="R96" s="327"/>
      <c r="S96" s="366"/>
      <c r="U96" s="8"/>
      <c r="V96" s="8"/>
      <c r="W96" s="8"/>
      <c r="X96" s="8"/>
      <c r="Y96" s="8"/>
      <c r="Z96" s="8"/>
      <c r="AA96" s="8"/>
      <c r="AB96" s="8"/>
    </row>
    <row r="97" spans="2:28" s="6" customFormat="1" ht="15">
      <c r="B97" s="365"/>
      <c r="C97" s="163"/>
      <c r="D97" s="47"/>
      <c r="E97" s="115"/>
      <c r="F97" s="115"/>
      <c r="G97" s="115"/>
      <c r="H97" s="115"/>
      <c r="I97" s="36"/>
      <c r="J97" s="36"/>
      <c r="K97" s="182"/>
      <c r="L97" s="182"/>
      <c r="M97" s="589"/>
      <c r="N97" s="590"/>
      <c r="O97" s="563"/>
      <c r="P97" s="199"/>
      <c r="Q97" s="199"/>
      <c r="R97" s="327"/>
      <c r="S97" s="366"/>
      <c r="U97" s="8"/>
      <c r="V97" s="8"/>
      <c r="W97" s="8"/>
      <c r="X97" s="8"/>
      <c r="Y97" s="8"/>
      <c r="Z97" s="8"/>
      <c r="AA97" s="8"/>
      <c r="AB97" s="8"/>
    </row>
    <row r="98" spans="2:28" s="6" customFormat="1" ht="15">
      <c r="B98" s="365"/>
      <c r="C98" s="222">
        <v>4.2</v>
      </c>
      <c r="D98" s="184" t="s">
        <v>7613</v>
      </c>
      <c r="E98" s="36"/>
      <c r="F98" s="36"/>
      <c r="G98" s="36"/>
      <c r="H98" s="36"/>
      <c r="I98" s="36"/>
      <c r="J98" s="36"/>
      <c r="K98" s="182"/>
      <c r="L98" s="182"/>
      <c r="M98" s="515"/>
      <c r="N98" s="516"/>
      <c r="O98" s="577"/>
      <c r="P98" s="199"/>
      <c r="Q98" s="199"/>
      <c r="R98" s="327"/>
      <c r="S98" s="366"/>
      <c r="U98" s="8"/>
      <c r="V98" s="8"/>
      <c r="W98" s="8"/>
      <c r="X98" s="8"/>
      <c r="Y98" s="8"/>
      <c r="Z98" s="8"/>
      <c r="AA98" s="8"/>
      <c r="AB98" s="8"/>
    </row>
    <row r="99" spans="2:28" s="6" customFormat="1" ht="15">
      <c r="B99" s="365"/>
      <c r="C99" s="163"/>
      <c r="D99" s="47"/>
      <c r="E99" s="115"/>
      <c r="F99" s="115"/>
      <c r="G99" s="115"/>
      <c r="H99" s="115"/>
      <c r="I99" s="36"/>
      <c r="J99" s="36"/>
      <c r="K99" s="182"/>
      <c r="L99" s="182"/>
      <c r="M99" s="589"/>
      <c r="N99" s="590"/>
      <c r="O99" s="563"/>
      <c r="P99" s="199"/>
      <c r="Q99" s="199"/>
      <c r="R99" s="327"/>
      <c r="S99" s="366"/>
      <c r="U99" s="8"/>
      <c r="V99" s="8"/>
      <c r="W99" s="8"/>
      <c r="X99" s="8"/>
      <c r="Y99" s="8"/>
      <c r="Z99" s="8"/>
      <c r="AA99" s="8"/>
      <c r="AB99" s="8"/>
    </row>
    <row r="100" spans="2:28" s="6" customFormat="1" ht="15">
      <c r="B100" s="365"/>
      <c r="C100" s="222">
        <v>4.3</v>
      </c>
      <c r="D100" s="184" t="s">
        <v>7612</v>
      </c>
      <c r="E100" s="36"/>
      <c r="F100" s="36"/>
      <c r="G100" s="36"/>
      <c r="H100" s="36"/>
      <c r="I100" s="36"/>
      <c r="J100" s="36"/>
      <c r="K100" s="182"/>
      <c r="L100" s="182"/>
      <c r="M100" s="515"/>
      <c r="N100" s="516"/>
      <c r="O100" s="493"/>
      <c r="P100" s="199"/>
      <c r="Q100" s="199"/>
      <c r="R100" s="327"/>
      <c r="S100" s="366"/>
      <c r="U100" s="8"/>
      <c r="V100" s="8"/>
      <c r="W100" s="8"/>
      <c r="X100" s="8"/>
      <c r="Y100" s="8"/>
      <c r="Z100" s="8"/>
      <c r="AA100" s="8"/>
      <c r="AB100" s="8"/>
    </row>
    <row r="101" spans="2:28" s="6" customFormat="1" ht="15">
      <c r="B101" s="365"/>
      <c r="C101" s="159"/>
      <c r="D101" s="38"/>
      <c r="E101" s="36"/>
      <c r="F101" s="36"/>
      <c r="G101" s="36"/>
      <c r="H101" s="36"/>
      <c r="I101" s="36"/>
      <c r="J101" s="36"/>
      <c r="K101" s="182"/>
      <c r="L101" s="182"/>
      <c r="M101" s="589"/>
      <c r="N101" s="590"/>
      <c r="O101" s="563"/>
      <c r="P101" s="199"/>
      <c r="Q101" s="199"/>
      <c r="R101" s="327"/>
      <c r="S101" s="366"/>
      <c r="U101" s="8"/>
      <c r="V101" s="8"/>
      <c r="W101" s="8"/>
      <c r="X101" s="8"/>
      <c r="Y101" s="8"/>
      <c r="Z101" s="8"/>
      <c r="AA101" s="8"/>
      <c r="AB101" s="8"/>
    </row>
    <row r="102" spans="2:28" s="6" customFormat="1" ht="15">
      <c r="B102" s="365"/>
      <c r="C102" s="222">
        <v>4.4000000000000004</v>
      </c>
      <c r="D102" s="184" t="s">
        <v>7611</v>
      </c>
      <c r="E102" s="36"/>
      <c r="F102" s="36"/>
      <c r="G102" s="36"/>
      <c r="H102" s="36"/>
      <c r="I102" s="36"/>
      <c r="J102" s="36"/>
      <c r="K102" s="182"/>
      <c r="L102" s="182"/>
      <c r="M102" s="515"/>
      <c r="N102" s="576"/>
      <c r="O102" s="577"/>
      <c r="P102" s="199"/>
      <c r="Q102" s="199"/>
      <c r="R102" s="327"/>
      <c r="S102" s="366"/>
      <c r="U102" s="8"/>
      <c r="V102" s="8"/>
      <c r="W102" s="8"/>
      <c r="X102" s="8"/>
      <c r="Y102" s="8"/>
      <c r="Z102" s="8"/>
      <c r="AA102" s="8"/>
      <c r="AB102" s="8"/>
    </row>
    <row r="103" spans="2:28" s="6" customFormat="1" ht="15">
      <c r="B103" s="365"/>
      <c r="C103" s="159"/>
      <c r="D103" s="38"/>
      <c r="E103" s="36"/>
      <c r="F103" s="36"/>
      <c r="G103" s="36"/>
      <c r="H103" s="36"/>
      <c r="I103" s="36"/>
      <c r="J103" s="36"/>
      <c r="K103" s="182"/>
      <c r="L103" s="182"/>
      <c r="M103" s="589"/>
      <c r="N103" s="590"/>
      <c r="O103" s="563"/>
      <c r="P103" s="199"/>
      <c r="Q103" s="199"/>
      <c r="R103" s="327"/>
      <c r="S103" s="366"/>
      <c r="U103" s="8"/>
      <c r="V103" s="8"/>
      <c r="W103" s="8"/>
      <c r="X103" s="8"/>
      <c r="Y103" s="8"/>
      <c r="Z103" s="8"/>
      <c r="AA103" s="8"/>
      <c r="AB103" s="8"/>
    </row>
    <row r="104" spans="2:28" s="6" customFormat="1" ht="15">
      <c r="B104" s="365"/>
      <c r="C104" s="222">
        <v>4.5</v>
      </c>
      <c r="D104" s="334" t="s">
        <v>7609</v>
      </c>
      <c r="E104" s="115"/>
      <c r="F104" s="115"/>
      <c r="G104" s="115"/>
      <c r="H104" s="115"/>
      <c r="I104" s="115"/>
      <c r="J104" s="115"/>
      <c r="K104" s="182"/>
      <c r="L104" s="182"/>
      <c r="M104" s="599"/>
      <c r="N104" s="600"/>
      <c r="O104" s="601"/>
      <c r="P104" s="199" t="s">
        <v>309</v>
      </c>
      <c r="Q104" s="199"/>
      <c r="R104" s="327"/>
      <c r="S104" s="366"/>
      <c r="U104" s="8"/>
      <c r="V104" s="8"/>
      <c r="W104" s="8"/>
      <c r="X104" s="8"/>
      <c r="Y104" s="8"/>
      <c r="Z104" s="8"/>
      <c r="AA104" s="8"/>
      <c r="AB104" s="8"/>
    </row>
    <row r="105" spans="2:28" s="6" customFormat="1" ht="15">
      <c r="B105" s="365"/>
      <c r="C105" s="159"/>
      <c r="D105" s="198" t="s">
        <v>186</v>
      </c>
      <c r="E105" s="115"/>
      <c r="F105" s="115"/>
      <c r="G105" s="115"/>
      <c r="H105" s="115"/>
      <c r="I105" s="115"/>
      <c r="J105" s="115"/>
      <c r="K105" s="182"/>
      <c r="L105" s="182"/>
      <c r="M105" s="589"/>
      <c r="N105" s="590"/>
      <c r="O105" s="563"/>
      <c r="P105" s="182"/>
      <c r="Q105" s="199"/>
      <c r="R105" s="327"/>
      <c r="S105" s="366"/>
      <c r="U105" s="8"/>
      <c r="V105" s="8"/>
      <c r="W105" s="8"/>
      <c r="X105" s="8"/>
      <c r="Y105" s="8"/>
      <c r="Z105" s="8"/>
      <c r="AA105" s="8"/>
      <c r="AB105" s="8"/>
    </row>
    <row r="106" spans="2:28" s="6" customFormat="1" ht="15">
      <c r="B106" s="365"/>
      <c r="C106" s="222">
        <v>4.5999999999999996</v>
      </c>
      <c r="D106" s="198" t="s">
        <v>7610</v>
      </c>
      <c r="E106" s="36"/>
      <c r="F106" s="36"/>
      <c r="G106" s="36"/>
      <c r="H106" s="36"/>
      <c r="I106" s="36"/>
      <c r="J106" s="36"/>
      <c r="K106" s="182"/>
      <c r="L106" s="182"/>
      <c r="M106" s="515"/>
      <c r="N106" s="588"/>
      <c r="O106" s="577"/>
      <c r="P106" s="182"/>
      <c r="Q106" s="199"/>
      <c r="R106" s="327"/>
      <c r="S106" s="366"/>
      <c r="U106" s="8"/>
      <c r="V106" s="8"/>
      <c r="W106" s="8"/>
      <c r="X106" s="8"/>
      <c r="Y106" s="8"/>
      <c r="Z106" s="8"/>
      <c r="AA106" s="8"/>
      <c r="AB106" s="8"/>
    </row>
    <row r="107" spans="2:28" s="6" customFormat="1" ht="15">
      <c r="B107" s="365"/>
      <c r="C107" s="61"/>
      <c r="D107" s="198" t="s">
        <v>304</v>
      </c>
      <c r="E107" s="36"/>
      <c r="F107" s="36"/>
      <c r="G107" s="36"/>
      <c r="H107" s="36"/>
      <c r="I107" s="36"/>
      <c r="J107" s="36"/>
      <c r="K107" s="182"/>
      <c r="L107" s="182"/>
      <c r="M107" s="603"/>
      <c r="N107" s="604"/>
      <c r="O107" s="605"/>
      <c r="P107" s="182"/>
      <c r="Q107" s="199"/>
      <c r="R107" s="327"/>
      <c r="S107" s="366"/>
      <c r="U107" s="8"/>
      <c r="V107" s="8"/>
      <c r="W107" s="8"/>
      <c r="X107" s="8"/>
      <c r="Y107" s="8"/>
      <c r="Z107" s="8"/>
      <c r="AA107" s="8"/>
      <c r="AB107" s="8"/>
    </row>
    <row r="108" spans="2:28" s="6" customFormat="1" ht="15" thickBot="1">
      <c r="B108" s="367"/>
      <c r="C108" s="368"/>
      <c r="D108" s="368"/>
      <c r="E108" s="368"/>
      <c r="F108" s="368"/>
      <c r="G108" s="368"/>
      <c r="H108" s="368"/>
      <c r="I108" s="368"/>
      <c r="J108" s="368"/>
      <c r="K108" s="369"/>
      <c r="L108" s="369"/>
      <c r="M108" s="369"/>
      <c r="N108" s="369"/>
      <c r="O108" s="369"/>
      <c r="P108" s="369"/>
      <c r="Q108" s="369"/>
      <c r="R108" s="368"/>
      <c r="S108" s="370"/>
      <c r="U108" s="8"/>
      <c r="V108" s="8"/>
      <c r="W108" s="8"/>
      <c r="X108" s="8"/>
      <c r="Y108" s="8"/>
      <c r="Z108" s="8"/>
      <c r="AA108" s="8"/>
      <c r="AB108" s="8"/>
    </row>
    <row r="109" spans="2:28" s="6" customFormat="1" ht="15.75" thickTop="1" thickBot="1">
      <c r="K109" s="232"/>
      <c r="L109" s="232"/>
      <c r="M109" s="232"/>
      <c r="N109" s="232"/>
      <c r="O109" s="232"/>
      <c r="P109" s="232"/>
      <c r="Q109" s="232"/>
      <c r="U109" s="8"/>
      <c r="V109" s="8"/>
      <c r="W109" s="8"/>
      <c r="X109" s="8"/>
      <c r="Y109" s="8"/>
      <c r="Z109" s="8"/>
      <c r="AA109" s="8"/>
      <c r="AB109" s="8"/>
    </row>
    <row r="110" spans="2:28" s="6" customFormat="1" ht="15" customHeight="1" thickTop="1">
      <c r="B110" s="361"/>
      <c r="C110" s="362"/>
      <c r="D110" s="362"/>
      <c r="E110" s="362"/>
      <c r="F110" s="362"/>
      <c r="G110" s="362"/>
      <c r="H110" s="362"/>
      <c r="I110" s="362"/>
      <c r="J110" s="362"/>
      <c r="K110" s="363"/>
      <c r="L110" s="363"/>
      <c r="M110" s="363"/>
      <c r="N110" s="363"/>
      <c r="O110" s="363"/>
      <c r="P110" s="391"/>
      <c r="Q110" s="363"/>
      <c r="R110" s="405"/>
      <c r="S110" s="406"/>
      <c r="U110" s="8"/>
      <c r="V110" s="8"/>
      <c r="W110" s="8"/>
      <c r="X110" s="8"/>
      <c r="Y110" s="8"/>
      <c r="Z110" s="8"/>
      <c r="AA110" s="8"/>
      <c r="AB110" s="8"/>
    </row>
    <row r="111" spans="2:28" s="6" customFormat="1" ht="15" customHeight="1">
      <c r="B111" s="365"/>
      <c r="C111" s="231" t="s">
        <v>1542</v>
      </c>
      <c r="D111" s="231" t="s">
        <v>1543</v>
      </c>
      <c r="E111" s="327"/>
      <c r="F111" s="327"/>
      <c r="G111" s="327"/>
      <c r="H111" s="327"/>
      <c r="I111" s="327"/>
      <c r="J111" s="327"/>
      <c r="K111" s="199"/>
      <c r="L111" s="199"/>
      <c r="M111" s="332"/>
      <c r="N111" s="199"/>
      <c r="O111" s="199"/>
      <c r="P111" s="199"/>
      <c r="Q111" s="199"/>
      <c r="R111" s="327"/>
      <c r="S111" s="407"/>
      <c r="U111" s="8"/>
      <c r="V111" s="8"/>
      <c r="W111" s="8"/>
      <c r="X111" s="8"/>
      <c r="Y111" s="8"/>
      <c r="Z111" s="8"/>
      <c r="AA111" s="8"/>
      <c r="AB111" s="8"/>
    </row>
    <row r="112" spans="2:28" s="6" customFormat="1" ht="15" customHeight="1">
      <c r="B112" s="365"/>
      <c r="C112" s="34"/>
      <c r="D112" s="327"/>
      <c r="E112" s="327"/>
      <c r="F112" s="327"/>
      <c r="G112" s="327"/>
      <c r="H112" s="327"/>
      <c r="I112" s="327"/>
      <c r="J112" s="327"/>
      <c r="K112" s="534" t="s">
        <v>37</v>
      </c>
      <c r="L112" s="535"/>
      <c r="M112" s="535"/>
      <c r="N112" s="199"/>
      <c r="O112" s="199"/>
      <c r="P112" s="199"/>
      <c r="Q112" s="199"/>
      <c r="R112" s="62"/>
      <c r="S112" s="407"/>
      <c r="U112" s="8"/>
      <c r="V112" s="8"/>
      <c r="W112" s="8"/>
      <c r="X112" s="8"/>
      <c r="Y112" s="8"/>
      <c r="Z112" s="8"/>
      <c r="AA112" s="8"/>
      <c r="AB112" s="8"/>
    </row>
    <row r="113" spans="2:28" s="6" customFormat="1" ht="15" customHeight="1" thickBot="1">
      <c r="B113" s="365"/>
      <c r="C113" s="34"/>
      <c r="D113" s="327"/>
      <c r="E113" s="327"/>
      <c r="F113" s="327"/>
      <c r="G113" s="327"/>
      <c r="H113" s="327"/>
      <c r="I113" s="327"/>
      <c r="J113" s="327"/>
      <c r="K113" s="602"/>
      <c r="L113" s="602"/>
      <c r="M113" s="602"/>
      <c r="N113" s="199"/>
      <c r="O113" s="199"/>
      <c r="P113" s="199"/>
      <c r="Q113" s="199"/>
      <c r="R113" s="62"/>
      <c r="S113" s="407"/>
      <c r="U113" s="8"/>
      <c r="V113" s="8"/>
      <c r="W113" s="8"/>
      <c r="X113" s="8"/>
      <c r="Y113" s="8"/>
      <c r="Z113" s="8"/>
      <c r="AA113" s="8"/>
      <c r="AB113" s="8"/>
    </row>
    <row r="114" spans="2:28" s="6" customFormat="1" ht="15" customHeight="1" thickBot="1">
      <c r="B114" s="365"/>
      <c r="C114" s="222">
        <v>5.0999999999999996</v>
      </c>
      <c r="D114" s="200" t="s">
        <v>305</v>
      </c>
      <c r="E114" s="327"/>
      <c r="F114" s="327"/>
      <c r="G114" s="327"/>
      <c r="H114" s="327"/>
      <c r="I114" s="43"/>
      <c r="J114" s="43"/>
      <c r="K114" s="454"/>
      <c r="L114" s="591"/>
      <c r="M114" s="592"/>
      <c r="N114" s="199"/>
      <c r="O114" s="609" t="str">
        <f>IF(AND(ISNUMBER(K114), ISNUMBER(K116), K114&gt;K116), "5.2 &lt; 5.1", "")</f>
        <v/>
      </c>
      <c r="P114" s="610"/>
      <c r="Q114" s="610"/>
      <c r="R114" s="62"/>
      <c r="S114" s="407"/>
      <c r="U114" s="8"/>
      <c r="V114" s="8"/>
      <c r="W114" s="8"/>
      <c r="X114" s="8"/>
      <c r="Y114" s="8"/>
      <c r="Z114" s="8"/>
      <c r="AA114" s="8"/>
      <c r="AB114" s="8"/>
    </row>
    <row r="115" spans="2:28" s="6" customFormat="1" ht="15" customHeight="1" thickBot="1">
      <c r="B115" s="365"/>
      <c r="C115" s="159"/>
      <c r="D115" s="63"/>
      <c r="E115" s="327"/>
      <c r="F115" s="327"/>
      <c r="G115" s="327"/>
      <c r="H115" s="327"/>
      <c r="I115" s="43"/>
      <c r="J115" s="43"/>
      <c r="K115" s="593"/>
      <c r="L115" s="594"/>
      <c r="M115" s="594"/>
      <c r="N115" s="233"/>
      <c r="O115" s="595"/>
      <c r="P115" s="596"/>
      <c r="Q115" s="596"/>
      <c r="R115" s="62"/>
      <c r="S115" s="407"/>
      <c r="U115" s="8"/>
      <c r="V115" s="8"/>
      <c r="W115" s="8"/>
      <c r="X115" s="8"/>
      <c r="Y115" s="8"/>
      <c r="Z115" s="8"/>
      <c r="AA115" s="8"/>
      <c r="AB115" s="8"/>
    </row>
    <row r="116" spans="2:28" s="6" customFormat="1" ht="15" customHeight="1" thickBot="1">
      <c r="B116" s="365"/>
      <c r="C116" s="222">
        <v>5.2</v>
      </c>
      <c r="D116" s="200" t="s">
        <v>701</v>
      </c>
      <c r="E116" s="327"/>
      <c r="F116" s="30"/>
      <c r="G116" s="30"/>
      <c r="H116" s="30"/>
      <c r="I116" s="43"/>
      <c r="J116" s="43"/>
      <c r="K116" s="454"/>
      <c r="L116" s="591"/>
      <c r="M116" s="592"/>
      <c r="N116" s="199"/>
      <c r="O116" s="609" t="str">
        <f>IF(AND(ISNUMBER(K114), ISNUMBER(K116), K116&lt;K114), "5.1 &gt; 5.2", "")</f>
        <v/>
      </c>
      <c r="P116" s="610"/>
      <c r="Q116" s="610"/>
      <c r="R116" s="62"/>
      <c r="S116" s="407"/>
      <c r="U116" s="8"/>
      <c r="V116" s="8"/>
      <c r="W116" s="8"/>
      <c r="X116" s="8"/>
      <c r="Y116" s="8"/>
      <c r="Z116" s="8"/>
      <c r="AA116" s="8"/>
      <c r="AB116" s="8"/>
    </row>
    <row r="117" spans="2:28" s="6" customFormat="1" ht="15" customHeight="1">
      <c r="B117" s="365"/>
      <c r="C117" s="46"/>
      <c r="D117" s="193" t="s">
        <v>579</v>
      </c>
      <c r="E117" s="327"/>
      <c r="F117" s="30"/>
      <c r="G117" s="30"/>
      <c r="H117" s="30"/>
      <c r="I117" s="327"/>
      <c r="J117" s="327"/>
      <c r="K117" s="199"/>
      <c r="L117" s="199"/>
      <c r="M117" s="199"/>
      <c r="N117" s="199"/>
      <c r="O117" s="199"/>
      <c r="P117" s="199"/>
      <c r="Q117" s="199"/>
      <c r="R117" s="62"/>
      <c r="S117" s="407"/>
      <c r="U117" s="8"/>
      <c r="V117" s="8"/>
      <c r="W117" s="8"/>
      <c r="X117" s="8"/>
      <c r="Y117" s="8"/>
      <c r="Z117" s="8"/>
      <c r="AA117" s="8"/>
      <c r="AB117" s="8"/>
    </row>
    <row r="118" spans="2:28" s="6" customFormat="1" ht="15" customHeight="1">
      <c r="B118" s="365"/>
      <c r="C118" s="46"/>
      <c r="D118" s="193" t="s">
        <v>306</v>
      </c>
      <c r="E118" s="327"/>
      <c r="F118" s="30"/>
      <c r="G118" s="30"/>
      <c r="H118" s="30"/>
      <c r="I118" s="327"/>
      <c r="J118" s="327"/>
      <c r="K118" s="199"/>
      <c r="L118" s="199"/>
      <c r="M118" s="199"/>
      <c r="N118" s="199"/>
      <c r="O118" s="199"/>
      <c r="P118" s="199"/>
      <c r="Q118" s="199"/>
      <c r="R118" s="62"/>
      <c r="S118" s="407"/>
      <c r="U118" s="8"/>
      <c r="V118" s="8"/>
      <c r="W118" s="8"/>
      <c r="X118" s="8"/>
      <c r="Y118" s="8"/>
      <c r="Z118" s="8"/>
      <c r="AA118" s="8"/>
      <c r="AB118" s="8"/>
    </row>
    <row r="119" spans="2:28" s="6" customFormat="1" ht="15" customHeight="1">
      <c r="B119" s="365"/>
      <c r="C119" s="46"/>
      <c r="D119" s="63"/>
      <c r="E119" s="327"/>
      <c r="F119" s="327"/>
      <c r="G119" s="327"/>
      <c r="H119" s="327"/>
      <c r="I119" s="43"/>
      <c r="J119" s="43"/>
      <c r="K119" s="233"/>
      <c r="L119" s="233"/>
      <c r="M119" s="233"/>
      <c r="N119" s="233"/>
      <c r="O119" s="233"/>
      <c r="P119" s="233"/>
      <c r="Q119" s="233"/>
      <c r="R119" s="327"/>
      <c r="S119" s="407"/>
      <c r="U119" s="8"/>
      <c r="V119" s="8"/>
      <c r="W119" s="8"/>
      <c r="X119" s="8"/>
      <c r="Y119" s="8"/>
      <c r="Z119" s="8"/>
      <c r="AA119" s="8"/>
      <c r="AB119" s="8"/>
    </row>
    <row r="120" spans="2:28" s="6" customFormat="1" ht="15" customHeight="1">
      <c r="B120" s="365"/>
      <c r="C120" s="522" t="s">
        <v>814</v>
      </c>
      <c r="D120" s="523"/>
      <c r="E120" s="523"/>
      <c r="F120" s="523"/>
      <c r="G120" s="523"/>
      <c r="H120" s="523"/>
      <c r="I120" s="523"/>
      <c r="J120" s="523"/>
      <c r="K120" s="523"/>
      <c r="L120" s="524"/>
      <c r="M120" s="524"/>
      <c r="N120" s="524"/>
      <c r="O120" s="524"/>
      <c r="P120" s="524"/>
      <c r="Q120" s="524"/>
      <c r="R120" s="327"/>
      <c r="S120" s="407"/>
      <c r="U120" s="8"/>
      <c r="V120" s="8"/>
      <c r="W120" s="8"/>
      <c r="X120" s="8"/>
      <c r="Y120" s="8"/>
      <c r="Z120" s="8"/>
      <c r="AA120" s="8"/>
      <c r="AB120" s="8"/>
    </row>
    <row r="121" spans="2:28" s="6" customFormat="1" ht="15" customHeight="1">
      <c r="B121" s="365"/>
      <c r="C121" s="523"/>
      <c r="D121" s="523"/>
      <c r="E121" s="523"/>
      <c r="F121" s="523"/>
      <c r="G121" s="523"/>
      <c r="H121" s="523"/>
      <c r="I121" s="523"/>
      <c r="J121" s="523"/>
      <c r="K121" s="523"/>
      <c r="L121" s="524"/>
      <c r="M121" s="524"/>
      <c r="N121" s="524"/>
      <c r="O121" s="524"/>
      <c r="P121" s="524"/>
      <c r="Q121" s="524"/>
      <c r="R121" s="327"/>
      <c r="S121" s="407"/>
      <c r="U121" s="8"/>
      <c r="V121" s="8"/>
      <c r="W121" s="8"/>
      <c r="X121" s="8"/>
      <c r="Y121" s="8"/>
      <c r="Z121" s="8"/>
      <c r="AA121" s="8"/>
      <c r="AB121" s="8"/>
    </row>
    <row r="122" spans="2:28" s="6" customFormat="1" ht="15" customHeight="1">
      <c r="B122" s="365"/>
      <c r="C122" s="523"/>
      <c r="D122" s="523"/>
      <c r="E122" s="523"/>
      <c r="F122" s="523"/>
      <c r="G122" s="523"/>
      <c r="H122" s="523"/>
      <c r="I122" s="523"/>
      <c r="J122" s="523"/>
      <c r="K122" s="523"/>
      <c r="L122" s="524"/>
      <c r="M122" s="524"/>
      <c r="N122" s="524"/>
      <c r="O122" s="524"/>
      <c r="P122" s="524"/>
      <c r="Q122" s="524"/>
      <c r="R122" s="327"/>
      <c r="S122" s="407"/>
      <c r="U122" s="8"/>
      <c r="V122" s="8"/>
      <c r="W122" s="8"/>
      <c r="X122" s="8"/>
      <c r="Y122" s="8"/>
      <c r="Z122" s="8"/>
      <c r="AA122" s="8"/>
      <c r="AB122" s="8"/>
    </row>
    <row r="123" spans="2:28" s="6" customFormat="1" ht="15" customHeight="1">
      <c r="B123" s="365"/>
      <c r="C123" s="327"/>
      <c r="D123" s="327"/>
      <c r="E123" s="327"/>
      <c r="F123" s="327"/>
      <c r="G123" s="327"/>
      <c r="H123" s="327"/>
      <c r="I123" s="327"/>
      <c r="J123" s="534" t="s">
        <v>823</v>
      </c>
      <c r="K123" s="535"/>
      <c r="L123" s="199"/>
      <c r="M123" s="534" t="s">
        <v>823</v>
      </c>
      <c r="N123" s="535"/>
      <c r="O123" s="199"/>
      <c r="P123" s="534" t="s">
        <v>823</v>
      </c>
      <c r="Q123" s="535"/>
      <c r="R123" s="327"/>
      <c r="S123" s="407"/>
      <c r="U123" s="8"/>
      <c r="V123" s="8"/>
      <c r="W123" s="8"/>
      <c r="X123" s="8"/>
      <c r="Y123" s="8"/>
      <c r="Z123" s="8"/>
      <c r="AA123" s="8"/>
      <c r="AB123" s="8"/>
    </row>
    <row r="124" spans="2:28" s="6" customFormat="1" ht="15" customHeight="1" thickBot="1">
      <c r="B124" s="397"/>
      <c r="C124" s="64"/>
      <c r="D124" s="327"/>
      <c r="E124" s="327"/>
      <c r="F124" s="327"/>
      <c r="G124" s="327"/>
      <c r="H124" s="327"/>
      <c r="I124" s="327"/>
      <c r="J124" s="597" t="s">
        <v>184</v>
      </c>
      <c r="K124" s="598"/>
      <c r="L124" s="396"/>
      <c r="M124" s="597" t="s">
        <v>824</v>
      </c>
      <c r="N124" s="598"/>
      <c r="O124" s="597" t="s">
        <v>827</v>
      </c>
      <c r="P124" s="463"/>
      <c r="Q124" s="463"/>
      <c r="R124" s="463"/>
      <c r="S124" s="402"/>
      <c r="U124" s="8"/>
      <c r="V124" s="8"/>
      <c r="W124" s="8"/>
      <c r="X124" s="8"/>
      <c r="Y124" s="8"/>
      <c r="Z124" s="8"/>
      <c r="AA124" s="8"/>
      <c r="AB124" s="8"/>
    </row>
    <row r="125" spans="2:28" s="6" customFormat="1" ht="15" customHeight="1" thickBot="1">
      <c r="B125" s="397"/>
      <c r="C125" s="64" t="s">
        <v>571</v>
      </c>
      <c r="D125" s="327"/>
      <c r="E125" s="327"/>
      <c r="F125" s="327"/>
      <c r="G125" s="327"/>
      <c r="H125" s="327"/>
      <c r="I125" s="327"/>
      <c r="J125" s="520">
        <f>SUM(J127:J138)</f>
        <v>0</v>
      </c>
      <c r="K125" s="521"/>
      <c r="L125" s="396"/>
      <c r="M125" s="520">
        <f>SUM(M127:M138)</f>
        <v>0</v>
      </c>
      <c r="N125" s="521"/>
      <c r="O125" s="335"/>
      <c r="P125" s="520">
        <f>IF(AND(ISNUMBER(J125), ISNUMBER(M125)), J125+M125, "")</f>
        <v>0</v>
      </c>
      <c r="Q125" s="521"/>
      <c r="R125" s="640" t="str">
        <f>IF(OR(AND(ISNUMBER(J125), ISNUMBER(M125), SUM(J125, M125)&lt;&gt;P125), (AND(ISNUMBER(J125), ISNUMBER(M125), ISBLANK(P125)))), J125+M125, "")</f>
        <v/>
      </c>
      <c r="S125" s="451"/>
      <c r="U125" s="8"/>
      <c r="V125" s="8"/>
      <c r="W125" s="8"/>
      <c r="X125" s="8"/>
      <c r="Y125" s="8"/>
      <c r="Z125" s="8"/>
      <c r="AA125" s="8"/>
      <c r="AB125" s="8"/>
    </row>
    <row r="126" spans="2:28" s="6" customFormat="1" ht="15" customHeight="1">
      <c r="B126" s="397"/>
      <c r="C126" s="32"/>
      <c r="D126" s="64"/>
      <c r="E126" s="327"/>
      <c r="F126" s="327"/>
      <c r="G126" s="327"/>
      <c r="H126" s="65"/>
      <c r="I126" s="201" t="s">
        <v>184</v>
      </c>
      <c r="J126" s="636" t="str">
        <f>IF(SUM(J127:J138)&lt;&gt;J125, SUM(J127:J138), "")</f>
        <v/>
      </c>
      <c r="K126" s="637"/>
      <c r="L126" s="191" t="s">
        <v>824</v>
      </c>
      <c r="M126" s="578" t="str">
        <f>IF(SUM(M127:N138)&lt;&gt;M125, SUM(M127:N138), "")</f>
        <v/>
      </c>
      <c r="N126" s="638"/>
      <c r="O126" s="237"/>
      <c r="P126" s="578" t="str">
        <f>IF(SUM(P127:Q138)&lt;&gt;P125, SUM(P127:Q138), "")</f>
        <v/>
      </c>
      <c r="Q126" s="638"/>
      <c r="R126" s="608"/>
      <c r="S126" s="451"/>
      <c r="U126" s="8"/>
      <c r="V126" s="8"/>
      <c r="W126" s="8"/>
      <c r="X126" s="8"/>
      <c r="Y126" s="8"/>
      <c r="Z126" s="8"/>
      <c r="AA126" s="8"/>
      <c r="AB126" s="8"/>
    </row>
    <row r="127" spans="2:28" s="6" customFormat="1" ht="15" customHeight="1">
      <c r="B127" s="397"/>
      <c r="C127" s="190" t="s">
        <v>1465</v>
      </c>
      <c r="D127" s="193" t="s">
        <v>815</v>
      </c>
      <c r="E127" s="30"/>
      <c r="F127" s="30"/>
      <c r="G127" s="30"/>
      <c r="H127" s="65"/>
      <c r="I127" s="327"/>
      <c r="J127" s="494"/>
      <c r="K127" s="495"/>
      <c r="L127" s="199"/>
      <c r="M127" s="494"/>
      <c r="N127" s="495"/>
      <c r="O127" s="237"/>
      <c r="P127" s="434" t="str">
        <f>IF(OR((ISNUMBER(J127)), (ISNUMBER(M127))), J127+M127, "")</f>
        <v/>
      </c>
      <c r="Q127" s="493"/>
      <c r="R127" s="450" t="str">
        <f>IF(OR(AND(ISNUMBER(J127), ISNUMBER(M127), SUM(J127, M127)&lt;&gt;P127), (AND(ISNUMBER(J127), ISNUMBER(M127), ISBLANK(P127)))), J127+M127, "")</f>
        <v/>
      </c>
      <c r="S127" s="451"/>
      <c r="U127" s="8"/>
      <c r="V127" s="8"/>
      <c r="W127" s="8"/>
      <c r="X127" s="8"/>
      <c r="Y127" s="8"/>
      <c r="Z127" s="8"/>
      <c r="AA127" s="8"/>
      <c r="AB127" s="8"/>
    </row>
    <row r="128" spans="2:28" s="6" customFormat="1" ht="15" customHeight="1">
      <c r="B128" s="397"/>
      <c r="C128" s="190" t="s">
        <v>1466</v>
      </c>
      <c r="D128" s="193" t="s">
        <v>825</v>
      </c>
      <c r="E128" s="30"/>
      <c r="F128" s="30"/>
      <c r="G128" s="30"/>
      <c r="H128" s="327"/>
      <c r="I128" s="327"/>
      <c r="J128" s="494"/>
      <c r="K128" s="495"/>
      <c r="L128" s="199"/>
      <c r="M128" s="494"/>
      <c r="N128" s="495"/>
      <c r="O128" s="237"/>
      <c r="P128" s="434" t="str">
        <f t="shared" ref="P128:P138" si="0">IF(OR((ISNUMBER(J128)), (ISNUMBER(M128))), J128+M128, "")</f>
        <v/>
      </c>
      <c r="Q128" s="493"/>
      <c r="R128" s="450" t="str">
        <f t="shared" ref="R128:R138" si="1">IF(OR(AND(ISNUMBER(J128), ISNUMBER(M128), SUM(J128, M128)&lt;&gt;P128), (AND(ISNUMBER(J128), ISNUMBER(M128), ISBLANK(P128)))), J128+M128, "")</f>
        <v/>
      </c>
      <c r="S128" s="451"/>
      <c r="U128" s="8"/>
      <c r="V128" s="8"/>
      <c r="W128" s="8"/>
      <c r="X128" s="8"/>
      <c r="Y128" s="8"/>
      <c r="Z128" s="8"/>
      <c r="AA128" s="8"/>
      <c r="AB128" s="8"/>
    </row>
    <row r="129" spans="2:28" s="6" customFormat="1" ht="15" customHeight="1">
      <c r="B129" s="365"/>
      <c r="C129" s="190" t="s">
        <v>1467</v>
      </c>
      <c r="D129" s="193" t="s">
        <v>149</v>
      </c>
      <c r="E129" s="30"/>
      <c r="F129" s="30"/>
      <c r="G129" s="30"/>
      <c r="H129" s="327"/>
      <c r="I129" s="327"/>
      <c r="J129" s="494"/>
      <c r="K129" s="495"/>
      <c r="L129" s="199"/>
      <c r="M129" s="494"/>
      <c r="N129" s="495"/>
      <c r="O129" s="237"/>
      <c r="P129" s="434" t="str">
        <f t="shared" si="0"/>
        <v/>
      </c>
      <c r="Q129" s="493"/>
      <c r="R129" s="450" t="str">
        <f t="shared" si="1"/>
        <v/>
      </c>
      <c r="S129" s="451"/>
      <c r="U129" s="8"/>
      <c r="V129" s="8"/>
      <c r="W129" s="8"/>
      <c r="X129" s="8"/>
      <c r="Y129" s="8"/>
      <c r="Z129" s="8"/>
      <c r="AA129" s="8"/>
      <c r="AB129" s="8"/>
    </row>
    <row r="130" spans="2:28" s="6" customFormat="1" ht="15" customHeight="1">
      <c r="B130" s="365"/>
      <c r="C130" s="190" t="s">
        <v>1468</v>
      </c>
      <c r="D130" s="193" t="s">
        <v>150</v>
      </c>
      <c r="E130" s="30"/>
      <c r="F130" s="30"/>
      <c r="G130" s="30"/>
      <c r="H130" s="327"/>
      <c r="I130" s="327"/>
      <c r="J130" s="494"/>
      <c r="K130" s="495"/>
      <c r="L130" s="199"/>
      <c r="M130" s="494"/>
      <c r="N130" s="495"/>
      <c r="O130" s="237"/>
      <c r="P130" s="434" t="str">
        <f t="shared" si="0"/>
        <v/>
      </c>
      <c r="Q130" s="493"/>
      <c r="R130" s="450" t="str">
        <f t="shared" si="1"/>
        <v/>
      </c>
      <c r="S130" s="451"/>
      <c r="U130" s="8"/>
      <c r="V130" s="8"/>
      <c r="W130" s="8"/>
      <c r="X130" s="8"/>
      <c r="Y130" s="8"/>
      <c r="Z130" s="8"/>
      <c r="AA130" s="8"/>
      <c r="AB130" s="8"/>
    </row>
    <row r="131" spans="2:28" s="6" customFormat="1" ht="15" customHeight="1">
      <c r="B131" s="365"/>
      <c r="C131" s="190" t="s">
        <v>1469</v>
      </c>
      <c r="D131" s="193" t="s">
        <v>151</v>
      </c>
      <c r="E131" s="30"/>
      <c r="F131" s="30"/>
      <c r="G131" s="30"/>
      <c r="H131" s="327"/>
      <c r="I131" s="327"/>
      <c r="J131" s="494"/>
      <c r="K131" s="495"/>
      <c r="L131" s="199"/>
      <c r="M131" s="494"/>
      <c r="N131" s="495"/>
      <c r="O131" s="237"/>
      <c r="P131" s="434" t="str">
        <f t="shared" si="0"/>
        <v/>
      </c>
      <c r="Q131" s="493"/>
      <c r="R131" s="450" t="str">
        <f t="shared" si="1"/>
        <v/>
      </c>
      <c r="S131" s="451"/>
      <c r="U131" s="8"/>
      <c r="V131" s="8"/>
      <c r="W131" s="8"/>
      <c r="X131" s="8"/>
      <c r="Y131" s="8"/>
      <c r="Z131" s="8"/>
      <c r="AA131" s="8"/>
      <c r="AB131" s="8"/>
    </row>
    <row r="132" spans="2:28" s="6" customFormat="1" ht="15" customHeight="1">
      <c r="B132" s="365"/>
      <c r="C132" s="190" t="s">
        <v>1470</v>
      </c>
      <c r="D132" s="193" t="s">
        <v>152</v>
      </c>
      <c r="E132" s="30"/>
      <c r="F132" s="30"/>
      <c r="G132" s="30"/>
      <c r="H132" s="327"/>
      <c r="I132" s="327"/>
      <c r="J132" s="494"/>
      <c r="K132" s="495"/>
      <c r="L132" s="199"/>
      <c r="M132" s="494"/>
      <c r="N132" s="495"/>
      <c r="O132" s="237"/>
      <c r="P132" s="434" t="str">
        <f t="shared" si="0"/>
        <v/>
      </c>
      <c r="Q132" s="493"/>
      <c r="R132" s="450" t="str">
        <f>IF(OR(AND(ISNUMBER(J132), ISNUMBER(M132), SUM(J132, M132)&lt;&gt;P132), (AND(ISNUMBER(J132), ISNUMBER(M132), ISBLANK(P132)))), J132+M132, "")</f>
        <v/>
      </c>
      <c r="S132" s="451"/>
      <c r="U132" s="8"/>
      <c r="V132" s="8"/>
      <c r="W132" s="8"/>
      <c r="X132" s="8"/>
      <c r="Y132" s="8"/>
      <c r="Z132" s="8"/>
      <c r="AA132" s="8"/>
      <c r="AB132" s="8"/>
    </row>
    <row r="133" spans="2:28" s="6" customFormat="1" ht="15" customHeight="1">
      <c r="B133" s="365"/>
      <c r="C133" s="190" t="s">
        <v>1471</v>
      </c>
      <c r="D133" s="193" t="s">
        <v>153</v>
      </c>
      <c r="E133" s="30"/>
      <c r="F133" s="30"/>
      <c r="G133" s="30"/>
      <c r="H133" s="327"/>
      <c r="I133" s="327"/>
      <c r="J133" s="494"/>
      <c r="K133" s="495"/>
      <c r="L133" s="199"/>
      <c r="M133" s="494"/>
      <c r="N133" s="495"/>
      <c r="O133" s="237"/>
      <c r="P133" s="434" t="str">
        <f t="shared" si="0"/>
        <v/>
      </c>
      <c r="Q133" s="493"/>
      <c r="R133" s="450" t="str">
        <f t="shared" si="1"/>
        <v/>
      </c>
      <c r="S133" s="451"/>
      <c r="U133" s="8"/>
      <c r="V133" s="8"/>
      <c r="W133" s="8"/>
      <c r="X133" s="8"/>
      <c r="Y133" s="8"/>
      <c r="Z133" s="8"/>
      <c r="AA133" s="8"/>
      <c r="AB133" s="8"/>
    </row>
    <row r="134" spans="2:28" s="6" customFormat="1" ht="15" customHeight="1">
      <c r="B134" s="365"/>
      <c r="C134" s="190" t="s">
        <v>1472</v>
      </c>
      <c r="D134" s="193" t="s">
        <v>621</v>
      </c>
      <c r="E134" s="67"/>
      <c r="F134" s="67"/>
      <c r="G134" s="67"/>
      <c r="H134" s="327"/>
      <c r="I134" s="327"/>
      <c r="J134" s="494"/>
      <c r="K134" s="495"/>
      <c r="L134" s="199"/>
      <c r="M134" s="494"/>
      <c r="N134" s="495"/>
      <c r="O134" s="237"/>
      <c r="P134" s="434" t="str">
        <f t="shared" si="0"/>
        <v/>
      </c>
      <c r="Q134" s="493"/>
      <c r="R134" s="450" t="str">
        <f t="shared" si="1"/>
        <v/>
      </c>
      <c r="S134" s="451"/>
      <c r="U134" s="8"/>
      <c r="V134" s="8"/>
      <c r="W134" s="8"/>
      <c r="X134" s="8"/>
      <c r="Y134" s="8"/>
      <c r="Z134" s="8"/>
      <c r="AA134" s="8"/>
      <c r="AB134" s="8"/>
    </row>
    <row r="135" spans="2:28" s="6" customFormat="1" ht="15" customHeight="1">
      <c r="B135" s="365"/>
      <c r="C135" s="190" t="s">
        <v>1473</v>
      </c>
      <c r="D135" s="193" t="s">
        <v>189</v>
      </c>
      <c r="E135" s="67"/>
      <c r="F135" s="67"/>
      <c r="G135" s="67"/>
      <c r="H135" s="327"/>
      <c r="I135" s="327"/>
      <c r="J135" s="494"/>
      <c r="K135" s="495"/>
      <c r="L135" s="199"/>
      <c r="M135" s="494"/>
      <c r="N135" s="495"/>
      <c r="O135" s="237"/>
      <c r="P135" s="434" t="str">
        <f t="shared" si="0"/>
        <v/>
      </c>
      <c r="Q135" s="493"/>
      <c r="R135" s="450" t="str">
        <f t="shared" si="1"/>
        <v/>
      </c>
      <c r="S135" s="451"/>
      <c r="U135" s="8"/>
      <c r="V135" s="8"/>
      <c r="W135" s="8"/>
      <c r="X135" s="8"/>
      <c r="Y135" s="8"/>
      <c r="Z135" s="8"/>
      <c r="AA135" s="8"/>
      <c r="AB135" s="8"/>
    </row>
    <row r="136" spans="2:28" s="6" customFormat="1" ht="15" customHeight="1">
      <c r="B136" s="365"/>
      <c r="C136" s="190" t="s">
        <v>1474</v>
      </c>
      <c r="D136" s="193" t="s">
        <v>193</v>
      </c>
      <c r="E136" s="67"/>
      <c r="F136" s="67"/>
      <c r="G136" s="67"/>
      <c r="H136" s="327"/>
      <c r="I136" s="327"/>
      <c r="J136" s="494"/>
      <c r="K136" s="495"/>
      <c r="L136" s="199"/>
      <c r="M136" s="494"/>
      <c r="N136" s="495"/>
      <c r="O136" s="237"/>
      <c r="P136" s="434" t="str">
        <f t="shared" si="0"/>
        <v/>
      </c>
      <c r="Q136" s="493"/>
      <c r="R136" s="450" t="str">
        <f t="shared" si="1"/>
        <v/>
      </c>
      <c r="S136" s="451"/>
      <c r="U136" s="8"/>
      <c r="V136" s="8"/>
      <c r="W136" s="8"/>
      <c r="X136" s="8"/>
      <c r="Y136" s="8"/>
      <c r="Z136" s="8"/>
      <c r="AA136" s="8"/>
      <c r="AB136" s="8"/>
    </row>
    <row r="137" spans="2:28" s="6" customFormat="1" ht="15" customHeight="1">
      <c r="B137" s="365"/>
      <c r="C137" s="190" t="s">
        <v>1475</v>
      </c>
      <c r="D137" s="193" t="s">
        <v>1544</v>
      </c>
      <c r="E137" s="67"/>
      <c r="F137" s="67"/>
      <c r="G137" s="67"/>
      <c r="H137" s="327"/>
      <c r="I137" s="327"/>
      <c r="J137" s="494"/>
      <c r="K137" s="495"/>
      <c r="L137" s="199"/>
      <c r="M137" s="494"/>
      <c r="N137" s="495"/>
      <c r="O137" s="237"/>
      <c r="P137" s="434" t="str">
        <f t="shared" si="0"/>
        <v/>
      </c>
      <c r="Q137" s="493"/>
      <c r="R137" s="450" t="str">
        <f t="shared" si="1"/>
        <v/>
      </c>
      <c r="S137" s="451"/>
      <c r="U137" s="8"/>
      <c r="V137" s="8"/>
      <c r="W137" s="8"/>
      <c r="X137" s="8"/>
      <c r="Y137" s="8"/>
      <c r="Z137" s="8"/>
      <c r="AA137" s="8"/>
      <c r="AB137" s="8"/>
    </row>
    <row r="138" spans="2:28" s="6" customFormat="1" ht="15" customHeight="1">
      <c r="B138" s="365"/>
      <c r="C138" s="190" t="s">
        <v>1476</v>
      </c>
      <c r="D138" s="193" t="s">
        <v>157</v>
      </c>
      <c r="E138" s="67"/>
      <c r="F138" s="67"/>
      <c r="G138" s="67"/>
      <c r="H138" s="327"/>
      <c r="I138" s="327"/>
      <c r="J138" s="494"/>
      <c r="K138" s="495"/>
      <c r="L138" s="199"/>
      <c r="M138" s="494"/>
      <c r="N138" s="495"/>
      <c r="O138" s="237"/>
      <c r="P138" s="434" t="str">
        <f t="shared" si="0"/>
        <v/>
      </c>
      <c r="Q138" s="493"/>
      <c r="R138" s="450" t="str">
        <f t="shared" si="1"/>
        <v/>
      </c>
      <c r="S138" s="451"/>
      <c r="U138" s="8"/>
      <c r="V138" s="8"/>
      <c r="W138" s="8"/>
      <c r="X138" s="8"/>
      <c r="Y138" s="8"/>
      <c r="Z138" s="8"/>
      <c r="AA138" s="8"/>
      <c r="AB138" s="8"/>
    </row>
    <row r="139" spans="2:28" s="6" customFormat="1" ht="15.75" thickBot="1">
      <c r="B139" s="367"/>
      <c r="C139" s="368"/>
      <c r="D139" s="368"/>
      <c r="E139" s="368"/>
      <c r="F139" s="368"/>
      <c r="G139" s="368"/>
      <c r="H139" s="368"/>
      <c r="I139" s="368"/>
      <c r="J139" s="368"/>
      <c r="K139" s="369"/>
      <c r="L139" s="369"/>
      <c r="M139" s="457"/>
      <c r="N139" s="496"/>
      <c r="O139" s="369"/>
      <c r="P139" s="457"/>
      <c r="Q139" s="496"/>
      <c r="R139" s="368"/>
      <c r="S139" s="370"/>
      <c r="U139" s="8"/>
      <c r="V139" s="8"/>
      <c r="W139" s="8"/>
      <c r="X139" s="8"/>
      <c r="Y139" s="8"/>
      <c r="Z139" s="8"/>
      <c r="AA139" s="8"/>
      <c r="AB139" s="8"/>
    </row>
    <row r="140" spans="2:28" s="6" customFormat="1" ht="15.75" thickTop="1" thickBot="1">
      <c r="K140" s="232"/>
      <c r="L140" s="232"/>
      <c r="M140" s="232"/>
      <c r="N140" s="232"/>
      <c r="O140" s="232"/>
      <c r="P140" s="232"/>
      <c r="Q140" s="232"/>
      <c r="U140" s="8"/>
      <c r="V140" s="8"/>
      <c r="W140" s="8"/>
      <c r="X140" s="8"/>
      <c r="Y140" s="8"/>
      <c r="Z140" s="8"/>
      <c r="AA140" s="8"/>
      <c r="AB140" s="8"/>
    </row>
    <row r="141" spans="2:28" s="6" customFormat="1" ht="15" thickTop="1">
      <c r="B141" s="361"/>
      <c r="C141" s="362"/>
      <c r="D141" s="362"/>
      <c r="E141" s="362"/>
      <c r="F141" s="362"/>
      <c r="G141" s="362"/>
      <c r="H141" s="362"/>
      <c r="I141" s="362"/>
      <c r="J141" s="362"/>
      <c r="K141" s="363"/>
      <c r="L141" s="363"/>
      <c r="M141" s="363"/>
      <c r="N141" s="363"/>
      <c r="O141" s="363"/>
      <c r="P141" s="363"/>
      <c r="Q141" s="363"/>
      <c r="R141" s="362"/>
      <c r="S141" s="364"/>
      <c r="U141" s="8"/>
      <c r="V141" s="8"/>
      <c r="W141" s="8"/>
      <c r="X141" s="8"/>
      <c r="Y141" s="8"/>
      <c r="Z141" s="8"/>
      <c r="AA141" s="8"/>
      <c r="AB141" s="8"/>
    </row>
    <row r="142" spans="2:28" s="6" customFormat="1" ht="15.75">
      <c r="B142" s="365"/>
      <c r="C142" s="231" t="s">
        <v>1547</v>
      </c>
      <c r="D142" s="231" t="s">
        <v>5556</v>
      </c>
      <c r="E142" s="327"/>
      <c r="F142" s="327"/>
      <c r="G142" s="327"/>
      <c r="H142" s="327"/>
      <c r="I142" s="327"/>
      <c r="J142" s="327"/>
      <c r="K142" s="199"/>
      <c r="L142" s="199"/>
      <c r="M142" s="199"/>
      <c r="N142" s="199"/>
      <c r="O142" s="199"/>
      <c r="P142" s="199"/>
      <c r="Q142" s="199"/>
      <c r="R142" s="327"/>
      <c r="S142" s="366"/>
      <c r="U142" s="8"/>
      <c r="V142" s="8"/>
      <c r="W142" s="8"/>
      <c r="X142" s="8"/>
      <c r="Y142" s="8"/>
      <c r="Z142" s="8"/>
      <c r="AA142" s="8"/>
      <c r="AB142" s="8"/>
    </row>
    <row r="143" spans="2:28" s="6" customFormat="1" ht="16.5" thickBot="1">
      <c r="B143" s="365"/>
      <c r="C143" s="34"/>
      <c r="D143" s="68"/>
      <c r="E143" s="327"/>
      <c r="F143" s="327"/>
      <c r="G143" s="327"/>
      <c r="H143" s="327"/>
      <c r="I143" s="327"/>
      <c r="J143" s="327"/>
      <c r="K143" s="499" t="s">
        <v>11020</v>
      </c>
      <c r="L143" s="499"/>
      <c r="M143" s="499"/>
      <c r="N143" s="354"/>
      <c r="O143" s="499" t="s">
        <v>11021</v>
      </c>
      <c r="P143" s="499"/>
      <c r="Q143" s="499"/>
      <c r="R143" s="327"/>
      <c r="S143" s="366"/>
      <c r="U143" s="8"/>
      <c r="V143" s="8"/>
      <c r="W143" s="8"/>
      <c r="X143" s="8"/>
      <c r="Y143" s="8"/>
      <c r="Z143" s="8"/>
      <c r="AA143" s="8"/>
      <c r="AB143" s="8"/>
    </row>
    <row r="144" spans="2:28" s="6" customFormat="1" ht="16.5" thickTop="1" thickBot="1">
      <c r="B144" s="365"/>
      <c r="C144" s="213">
        <v>6</v>
      </c>
      <c r="D144" s="64" t="s">
        <v>556</v>
      </c>
      <c r="E144" s="68"/>
      <c r="F144" s="327"/>
      <c r="G144" s="327"/>
      <c r="H144" s="327"/>
      <c r="I144" s="441" t="str">
        <f>IF((SUM(K146, K166, K172, K193))&lt;&gt;K144,(SUM(K146, K166, K172, K193)),"")</f>
        <v/>
      </c>
      <c r="J144" s="441"/>
      <c r="K144" s="490">
        <f>SUM(K146,K166,K172,K193)</f>
        <v>0</v>
      </c>
      <c r="L144" s="491"/>
      <c r="M144" s="492"/>
      <c r="N144" s="339"/>
      <c r="O144" s="490">
        <f>SUM(O146,O166,O172,O193)</f>
        <v>0</v>
      </c>
      <c r="P144" s="491"/>
      <c r="Q144" s="492"/>
      <c r="R144" s="449" t="str">
        <f>IF((SUM(O146, O166, O172, O193))&lt;&gt;O144,(SUM(O146, O166, O172, O193)),"")</f>
        <v/>
      </c>
      <c r="S144" s="440"/>
      <c r="U144" s="150"/>
      <c r="V144" s="150"/>
      <c r="W144" s="150"/>
      <c r="X144" s="150"/>
      <c r="Y144" s="150"/>
      <c r="Z144" s="150"/>
      <c r="AA144" s="150"/>
      <c r="AB144" s="8"/>
    </row>
    <row r="145" spans="2:28" s="6" customFormat="1" ht="16.5" thickTop="1" thickBot="1">
      <c r="B145" s="365"/>
      <c r="C145" s="64"/>
      <c r="D145" s="68"/>
      <c r="E145" s="327"/>
      <c r="F145" s="327"/>
      <c r="G145" s="327"/>
      <c r="H145" s="327"/>
      <c r="I145" s="441"/>
      <c r="J145" s="616"/>
      <c r="K145" s="500"/>
      <c r="L145" s="501"/>
      <c r="M145" s="501"/>
      <c r="N145" s="339"/>
      <c r="O145" s="500"/>
      <c r="P145" s="501"/>
      <c r="Q145" s="501"/>
      <c r="R145" s="441"/>
      <c r="S145" s="440"/>
      <c r="U145" s="8"/>
      <c r="V145" s="8"/>
      <c r="W145" s="8"/>
      <c r="X145" s="8"/>
      <c r="Y145" s="8"/>
      <c r="Z145" s="8"/>
      <c r="AA145" s="8"/>
      <c r="AB145" s="8"/>
    </row>
    <row r="146" spans="2:28" s="6" customFormat="1" ht="15.75" thickBot="1">
      <c r="B146" s="365"/>
      <c r="C146" s="210">
        <v>6.1</v>
      </c>
      <c r="D146" s="209" t="s">
        <v>7625</v>
      </c>
      <c r="E146" s="19"/>
      <c r="F146" s="19"/>
      <c r="G146" s="19"/>
      <c r="H146" s="19"/>
      <c r="I146" s="497" t="str">
        <f>IF(SUM(K149:K154,K157:K160,K162:K164)&lt;&gt;K146, SUM(K149:K154,K157:K160,K162:K164), "")</f>
        <v/>
      </c>
      <c r="J146" s="498"/>
      <c r="K146" s="454">
        <f>SUM(K148,K156,K162:M164)</f>
        <v>0</v>
      </c>
      <c r="L146" s="455"/>
      <c r="M146" s="456"/>
      <c r="N146" s="238"/>
      <c r="O146" s="454">
        <f>SUM(O148,O156,O162:Q164)</f>
        <v>0</v>
      </c>
      <c r="P146" s="455"/>
      <c r="Q146" s="456"/>
      <c r="R146" s="439" t="str">
        <f>IF(SUM(O149:O154,O157:O160,O162:O164)&lt;&gt;O146, SUM(O149:O154,O157:O160,O162:O164), "")</f>
        <v/>
      </c>
      <c r="S146" s="440"/>
      <c r="U146" s="8"/>
      <c r="V146" s="8"/>
      <c r="W146" s="8"/>
      <c r="X146" s="8"/>
      <c r="Y146" s="8"/>
      <c r="Z146" s="8"/>
      <c r="AA146" s="8"/>
      <c r="AB146" s="8"/>
    </row>
    <row r="147" spans="2:28" s="6" customFormat="1" ht="15">
      <c r="B147" s="365"/>
      <c r="C147" s="64"/>
      <c r="D147" s="68"/>
      <c r="E147" s="327"/>
      <c r="F147" s="327"/>
      <c r="G147" s="327"/>
      <c r="H147" s="327"/>
      <c r="I147" s="441"/>
      <c r="J147" s="616"/>
      <c r="K147" s="476"/>
      <c r="L147" s="477"/>
      <c r="M147" s="477"/>
      <c r="N147" s="339"/>
      <c r="O147" s="476"/>
      <c r="P147" s="477"/>
      <c r="Q147" s="477"/>
      <c r="R147" s="324"/>
      <c r="S147" s="402"/>
      <c r="U147" s="8"/>
      <c r="V147" s="8"/>
      <c r="W147" s="8"/>
      <c r="X147" s="8"/>
      <c r="Y147" s="8"/>
      <c r="Z147" s="8"/>
      <c r="AA147" s="8"/>
      <c r="AB147" s="8"/>
    </row>
    <row r="148" spans="2:28" s="6" customFormat="1" ht="15">
      <c r="B148" s="365"/>
      <c r="C148" s="203" t="s">
        <v>28</v>
      </c>
      <c r="D148" s="69" t="s">
        <v>5554</v>
      </c>
      <c r="E148" s="327"/>
      <c r="F148" s="327"/>
      <c r="G148" s="327"/>
      <c r="H148" s="327"/>
      <c r="I148" s="441" t="str">
        <f>IF(SUM(K149:K154)&lt;&gt;K148, SUM(K149:K154), "")</f>
        <v/>
      </c>
      <c r="J148" s="441"/>
      <c r="K148" s="434">
        <f>SUM(K149:M154)</f>
        <v>0</v>
      </c>
      <c r="L148" s="435"/>
      <c r="M148" s="436"/>
      <c r="N148" s="339"/>
      <c r="O148" s="434">
        <f>SUM(O149:O154)</f>
        <v>0</v>
      </c>
      <c r="P148" s="435"/>
      <c r="Q148" s="436"/>
      <c r="R148" s="442" t="str">
        <f>IF(SUM(O149:O154)&lt;&gt;O148, SUM(O149:O154), "")</f>
        <v/>
      </c>
      <c r="S148" s="440"/>
      <c r="U148" s="8"/>
      <c r="V148" s="8"/>
      <c r="W148" s="8"/>
      <c r="X148" s="8"/>
      <c r="Y148" s="8"/>
      <c r="Z148" s="8"/>
      <c r="AA148" s="8"/>
      <c r="AB148" s="8"/>
    </row>
    <row r="149" spans="2:28" s="6" customFormat="1" ht="15">
      <c r="B149" s="365"/>
      <c r="C149" s="204" t="s">
        <v>194</v>
      </c>
      <c r="D149" s="202" t="s">
        <v>200</v>
      </c>
      <c r="E149" s="59"/>
      <c r="F149" s="327"/>
      <c r="G149" s="327"/>
      <c r="H149" s="327"/>
      <c r="I149" s="532" t="str">
        <f>IF(AND((OR(ISNUMBER(K150), ISNUMBER(K151), ISNUMBER(K152), ISNUMBER(K153))), ISBLANK(K149)), "Landing charges?", "")</f>
        <v/>
      </c>
      <c r="J149" s="639"/>
      <c r="K149" s="434"/>
      <c r="L149" s="435"/>
      <c r="M149" s="436"/>
      <c r="N149" s="339"/>
      <c r="O149" s="434"/>
      <c r="P149" s="435"/>
      <c r="Q149" s="436"/>
      <c r="R149" s="442" t="str">
        <f>IF(AND((OR(ISNUMBER(O150), ISNUMBER(O151), ISNUMBER(O152), ISNUMBER(O153))), ISBLANK(O149)), "Landing charges?", "")</f>
        <v/>
      </c>
      <c r="S149" s="440"/>
      <c r="U149" s="8"/>
      <c r="V149" s="8"/>
      <c r="W149" s="8"/>
      <c r="X149" s="8"/>
      <c r="Y149" s="8"/>
      <c r="Z149" s="8"/>
      <c r="AA149" s="8"/>
      <c r="AB149" s="8"/>
    </row>
    <row r="150" spans="2:28" s="6" customFormat="1" ht="15">
      <c r="B150" s="365"/>
      <c r="C150" s="204" t="s">
        <v>195</v>
      </c>
      <c r="D150" s="202" t="s">
        <v>202</v>
      </c>
      <c r="E150" s="59"/>
      <c r="F150" s="327"/>
      <c r="G150" s="327"/>
      <c r="H150" s="327"/>
      <c r="I150" s="441"/>
      <c r="J150" s="479"/>
      <c r="K150" s="434"/>
      <c r="L150" s="435"/>
      <c r="M150" s="436"/>
      <c r="N150" s="339"/>
      <c r="O150" s="434"/>
      <c r="P150" s="435"/>
      <c r="Q150" s="436"/>
      <c r="R150" s="324"/>
      <c r="S150" s="402"/>
      <c r="U150" s="8"/>
      <c r="V150" s="8"/>
      <c r="W150" s="8"/>
      <c r="X150" s="8"/>
      <c r="Y150" s="8"/>
      <c r="Z150" s="8"/>
      <c r="AA150" s="8"/>
      <c r="AB150" s="8"/>
    </row>
    <row r="151" spans="2:28" s="6" customFormat="1" ht="15">
      <c r="B151" s="365"/>
      <c r="C151" s="204" t="s">
        <v>196</v>
      </c>
      <c r="D151" s="202" t="s">
        <v>203</v>
      </c>
      <c r="E151" s="59"/>
      <c r="F151" s="327"/>
      <c r="G151" s="327"/>
      <c r="H151" s="327"/>
      <c r="I151" s="441"/>
      <c r="J151" s="479"/>
      <c r="K151" s="434"/>
      <c r="L151" s="435"/>
      <c r="M151" s="436"/>
      <c r="N151" s="339"/>
      <c r="O151" s="434"/>
      <c r="P151" s="435"/>
      <c r="Q151" s="436"/>
      <c r="R151" s="324"/>
      <c r="S151" s="402"/>
      <c r="U151" s="8"/>
      <c r="V151" s="8"/>
      <c r="W151" s="8"/>
      <c r="X151" s="8"/>
      <c r="Y151" s="8"/>
      <c r="Z151" s="8"/>
      <c r="AA151" s="8"/>
      <c r="AB151" s="8"/>
    </row>
    <row r="152" spans="2:28" s="6" customFormat="1" ht="15">
      <c r="B152" s="365"/>
      <c r="C152" s="204" t="s">
        <v>197</v>
      </c>
      <c r="D152" s="202" t="s">
        <v>552</v>
      </c>
      <c r="E152" s="59"/>
      <c r="F152" s="327"/>
      <c r="G152" s="327"/>
      <c r="H152" s="327"/>
      <c r="I152" s="441"/>
      <c r="J152" s="479"/>
      <c r="K152" s="434"/>
      <c r="L152" s="435"/>
      <c r="M152" s="436"/>
      <c r="N152" s="339"/>
      <c r="O152" s="434"/>
      <c r="P152" s="435"/>
      <c r="Q152" s="436"/>
      <c r="R152" s="324"/>
      <c r="S152" s="402"/>
      <c r="U152" s="8"/>
      <c r="V152" s="8"/>
      <c r="W152" s="8"/>
      <c r="X152" s="8"/>
      <c r="Y152" s="8"/>
      <c r="Z152" s="8"/>
      <c r="AA152" s="8"/>
      <c r="AB152" s="8"/>
    </row>
    <row r="153" spans="2:28" s="6" customFormat="1" ht="15">
      <c r="B153" s="365"/>
      <c r="C153" s="204" t="s">
        <v>198</v>
      </c>
      <c r="D153" s="202" t="s">
        <v>201</v>
      </c>
      <c r="E153" s="59"/>
      <c r="F153" s="327"/>
      <c r="G153" s="327"/>
      <c r="H153" s="327"/>
      <c r="I153" s="441"/>
      <c r="J153" s="479"/>
      <c r="K153" s="434"/>
      <c r="L153" s="435"/>
      <c r="M153" s="436"/>
      <c r="N153" s="339"/>
      <c r="O153" s="434"/>
      <c r="P153" s="435"/>
      <c r="Q153" s="436"/>
      <c r="R153" s="324"/>
      <c r="S153" s="402"/>
      <c r="U153" s="8"/>
      <c r="V153" s="8"/>
      <c r="W153" s="8"/>
      <c r="X153" s="8"/>
      <c r="Y153" s="8"/>
      <c r="Z153" s="8"/>
      <c r="AA153" s="8"/>
      <c r="AB153" s="8"/>
    </row>
    <row r="154" spans="2:28" s="6" customFormat="1" ht="15.75" thickBot="1">
      <c r="B154" s="365"/>
      <c r="C154" s="204" t="s">
        <v>199</v>
      </c>
      <c r="D154" s="202" t="s">
        <v>7615</v>
      </c>
      <c r="E154" s="59"/>
      <c r="F154" s="327"/>
      <c r="G154" s="327"/>
      <c r="H154" s="327"/>
      <c r="I154" s="441"/>
      <c r="J154" s="479"/>
      <c r="K154" s="434"/>
      <c r="L154" s="435"/>
      <c r="M154" s="436"/>
      <c r="N154" s="339"/>
      <c r="O154" s="434"/>
      <c r="P154" s="435"/>
      <c r="Q154" s="436"/>
      <c r="R154" s="324"/>
      <c r="S154" s="402"/>
      <c r="U154" s="8"/>
      <c r="V154" s="8"/>
      <c r="W154" s="8"/>
      <c r="X154" s="8"/>
      <c r="Y154" s="8"/>
      <c r="Z154" s="8"/>
      <c r="AA154" s="8"/>
      <c r="AB154" s="8"/>
    </row>
    <row r="155" spans="2:28" s="6" customFormat="1" ht="15">
      <c r="B155" s="365"/>
      <c r="C155" s="42"/>
      <c r="D155" s="71"/>
      <c r="E155" s="59"/>
      <c r="F155" s="327"/>
      <c r="G155" s="327"/>
      <c r="H155" s="327"/>
      <c r="I155" s="441"/>
      <c r="J155" s="616"/>
      <c r="K155" s="476"/>
      <c r="L155" s="477"/>
      <c r="M155" s="477"/>
      <c r="N155" s="339"/>
      <c r="O155" s="476"/>
      <c r="P155" s="477"/>
      <c r="Q155" s="477"/>
      <c r="R155" s="324"/>
      <c r="S155" s="402"/>
      <c r="U155" s="8"/>
      <c r="V155" s="8"/>
      <c r="W155" s="8"/>
      <c r="X155" s="8"/>
      <c r="Y155" s="8"/>
      <c r="Z155" s="8"/>
      <c r="AA155" s="8"/>
      <c r="AB155" s="8"/>
    </row>
    <row r="156" spans="2:28" s="6" customFormat="1" ht="15">
      <c r="B156" s="365"/>
      <c r="C156" s="203" t="s">
        <v>29</v>
      </c>
      <c r="D156" s="69" t="s">
        <v>5555</v>
      </c>
      <c r="E156" s="327"/>
      <c r="F156" s="327"/>
      <c r="G156" s="327"/>
      <c r="H156" s="327"/>
      <c r="I156" s="441" t="str">
        <f>IF(SUM(K157:K160)&lt;&gt;K156, SUM(K157:K160), "")</f>
        <v/>
      </c>
      <c r="J156" s="441"/>
      <c r="K156" s="434">
        <f>SUM(K157:M160)</f>
        <v>0</v>
      </c>
      <c r="L156" s="435"/>
      <c r="M156" s="436"/>
      <c r="N156" s="339"/>
      <c r="O156" s="434">
        <f>SUM(O157:Q160)</f>
        <v>0</v>
      </c>
      <c r="P156" s="435"/>
      <c r="Q156" s="436"/>
      <c r="R156" s="442" t="str">
        <f>IF(SUM(O157:O160)&lt;&gt;O156, SUM(O157:O160), "")</f>
        <v/>
      </c>
      <c r="S156" s="440"/>
      <c r="U156" s="8"/>
      <c r="V156" s="8"/>
      <c r="W156" s="8"/>
      <c r="X156" s="8"/>
      <c r="Y156" s="8"/>
      <c r="Z156" s="8"/>
      <c r="AA156" s="8"/>
      <c r="AB156" s="8"/>
    </row>
    <row r="157" spans="2:28" s="6" customFormat="1">
      <c r="B157" s="365"/>
      <c r="C157" s="204" t="s">
        <v>208</v>
      </c>
      <c r="D157" s="202" t="s">
        <v>7617</v>
      </c>
      <c r="E157" s="59"/>
      <c r="F157" s="327"/>
      <c r="G157" s="327"/>
      <c r="H157" s="327"/>
      <c r="I157" s="471" t="str">
        <f>IF(AND((OR(ISNUMBER(K158), ISNUMBER(K159), ISNUMBER(K160))), ISBLANK(K157)), "Passenger charges?", "")</f>
        <v/>
      </c>
      <c r="J157" s="472"/>
      <c r="K157" s="434"/>
      <c r="L157" s="435"/>
      <c r="M157" s="436"/>
      <c r="N157" s="339"/>
      <c r="O157" s="434"/>
      <c r="P157" s="435"/>
      <c r="Q157" s="436"/>
      <c r="R157" s="452" t="str">
        <f>IF(AND((OR(ISNUMBER(O158), ISNUMBER(O159), ISNUMBER(O160))), ISBLANK(O157)), "Passenger charges?", "")</f>
        <v/>
      </c>
      <c r="S157" s="453"/>
      <c r="U157" s="8"/>
      <c r="V157" s="8"/>
      <c r="W157" s="8"/>
      <c r="X157" s="8"/>
      <c r="Y157" s="8"/>
      <c r="Z157" s="8"/>
      <c r="AA157" s="8"/>
      <c r="AB157" s="8"/>
    </row>
    <row r="158" spans="2:28" s="6" customFormat="1" ht="15">
      <c r="B158" s="365"/>
      <c r="C158" s="204" t="s">
        <v>209</v>
      </c>
      <c r="D158" s="202" t="s">
        <v>205</v>
      </c>
      <c r="E158" s="59"/>
      <c r="F158" s="327"/>
      <c r="G158" s="327"/>
      <c r="H158" s="324"/>
      <c r="I158" s="324"/>
      <c r="J158" s="324"/>
      <c r="K158" s="434"/>
      <c r="L158" s="435"/>
      <c r="M158" s="436"/>
      <c r="N158" s="339"/>
      <c r="O158" s="434"/>
      <c r="P158" s="435"/>
      <c r="Q158" s="436"/>
      <c r="R158" s="324"/>
      <c r="S158" s="402"/>
      <c r="U158" s="8"/>
      <c r="V158" s="8"/>
      <c r="W158" s="8"/>
      <c r="X158" s="8"/>
      <c r="Y158" s="8"/>
      <c r="Z158" s="8"/>
      <c r="AA158" s="8"/>
      <c r="AB158" s="8"/>
    </row>
    <row r="159" spans="2:28" s="6" customFormat="1" ht="15">
      <c r="B159" s="365"/>
      <c r="C159" s="204" t="s">
        <v>210</v>
      </c>
      <c r="D159" s="202" t="s">
        <v>204</v>
      </c>
      <c r="E159" s="59"/>
      <c r="F159" s="327"/>
      <c r="G159" s="327"/>
      <c r="H159" s="327"/>
      <c r="I159" s="324"/>
      <c r="J159" s="324"/>
      <c r="K159" s="434"/>
      <c r="L159" s="435"/>
      <c r="M159" s="436"/>
      <c r="N159" s="339"/>
      <c r="O159" s="434"/>
      <c r="P159" s="435"/>
      <c r="Q159" s="436"/>
      <c r="R159" s="324"/>
      <c r="S159" s="402"/>
      <c r="U159" s="8"/>
      <c r="V159" s="8"/>
      <c r="W159" s="8"/>
      <c r="X159" s="8"/>
      <c r="Y159" s="8"/>
      <c r="Z159" s="8"/>
      <c r="AA159" s="8"/>
      <c r="AB159" s="8"/>
    </row>
    <row r="160" spans="2:28" s="6" customFormat="1" ht="15">
      <c r="B160" s="365"/>
      <c r="C160" s="204" t="s">
        <v>211</v>
      </c>
      <c r="D160" s="202" t="s">
        <v>7616</v>
      </c>
      <c r="E160" s="59"/>
      <c r="F160" s="327"/>
      <c r="G160" s="327"/>
      <c r="H160" s="327"/>
      <c r="I160" s="324"/>
      <c r="J160" s="324"/>
      <c r="K160" s="434"/>
      <c r="L160" s="435"/>
      <c r="M160" s="436"/>
      <c r="N160" s="339"/>
      <c r="O160" s="434"/>
      <c r="P160" s="435"/>
      <c r="Q160" s="436"/>
      <c r="R160" s="324"/>
      <c r="S160" s="402"/>
      <c r="U160" s="8"/>
      <c r="V160" s="8"/>
      <c r="W160" s="8"/>
      <c r="X160" s="8"/>
      <c r="Y160" s="8"/>
      <c r="Z160" s="8"/>
      <c r="AA160" s="8"/>
      <c r="AB160" s="8"/>
    </row>
    <row r="161" spans="2:28" s="6" customFormat="1" ht="15">
      <c r="B161" s="365"/>
      <c r="C161" s="42"/>
      <c r="D161" s="71"/>
      <c r="E161" s="59"/>
      <c r="F161" s="327"/>
      <c r="G161" s="327"/>
      <c r="H161" s="327"/>
      <c r="I161" s="324"/>
      <c r="J161" s="324"/>
      <c r="K161" s="586"/>
      <c r="L161" s="563"/>
      <c r="M161" s="563"/>
      <c r="N161" s="199"/>
      <c r="O161" s="586"/>
      <c r="P161" s="563"/>
      <c r="Q161" s="563"/>
      <c r="R161" s="324"/>
      <c r="S161" s="402"/>
      <c r="U161" s="8"/>
      <c r="V161" s="8"/>
      <c r="W161" s="8"/>
      <c r="X161" s="8"/>
      <c r="Y161" s="8"/>
      <c r="Z161" s="8"/>
      <c r="AA161" s="8"/>
      <c r="AB161" s="8"/>
    </row>
    <row r="162" spans="2:28" s="6" customFormat="1" ht="15">
      <c r="B162" s="365"/>
      <c r="C162" s="203" t="s">
        <v>30</v>
      </c>
      <c r="D162" s="72" t="s">
        <v>206</v>
      </c>
      <c r="E162" s="327"/>
      <c r="F162" s="327"/>
      <c r="G162" s="327"/>
      <c r="H162" s="327"/>
      <c r="I162" s="324"/>
      <c r="J162" s="324"/>
      <c r="K162" s="434"/>
      <c r="L162" s="435"/>
      <c r="M162" s="436"/>
      <c r="N162" s="339"/>
      <c r="O162" s="434"/>
      <c r="P162" s="435"/>
      <c r="Q162" s="436"/>
      <c r="R162" s="324"/>
      <c r="S162" s="402"/>
      <c r="U162" s="8"/>
      <c r="V162" s="8"/>
      <c r="W162" s="8"/>
      <c r="X162" s="8"/>
      <c r="Y162" s="8"/>
      <c r="Z162" s="8"/>
      <c r="AA162" s="8"/>
      <c r="AB162" s="8"/>
    </row>
    <row r="163" spans="2:28" s="6" customFormat="1" ht="15">
      <c r="B163" s="365"/>
      <c r="C163" s="203" t="s">
        <v>158</v>
      </c>
      <c r="D163" s="72" t="s">
        <v>207</v>
      </c>
      <c r="E163" s="59"/>
      <c r="F163" s="327"/>
      <c r="G163" s="327"/>
      <c r="H163" s="327"/>
      <c r="I163" s="324"/>
      <c r="J163" s="324"/>
      <c r="K163" s="434"/>
      <c r="L163" s="435"/>
      <c r="M163" s="436"/>
      <c r="N163" s="339"/>
      <c r="O163" s="434"/>
      <c r="P163" s="435"/>
      <c r="Q163" s="436"/>
      <c r="R163" s="324"/>
      <c r="S163" s="402"/>
      <c r="U163" s="8"/>
      <c r="V163" s="8"/>
      <c r="W163" s="8"/>
      <c r="X163" s="8"/>
      <c r="Y163" s="8"/>
      <c r="Z163" s="8"/>
      <c r="AA163" s="8"/>
      <c r="AB163" s="8"/>
    </row>
    <row r="164" spans="2:28" s="6" customFormat="1" ht="15.75" thickBot="1">
      <c r="B164" s="365"/>
      <c r="C164" s="203" t="s">
        <v>802</v>
      </c>
      <c r="D164" s="72" t="s">
        <v>1550</v>
      </c>
      <c r="E164" s="327"/>
      <c r="F164" s="327"/>
      <c r="G164" s="327"/>
      <c r="H164" s="327"/>
      <c r="I164" s="324"/>
      <c r="J164" s="324"/>
      <c r="K164" s="434"/>
      <c r="L164" s="435"/>
      <c r="M164" s="436"/>
      <c r="N164" s="339"/>
      <c r="O164" s="434"/>
      <c r="P164" s="435"/>
      <c r="Q164" s="436"/>
      <c r="R164" s="324"/>
      <c r="S164" s="402"/>
      <c r="U164" s="8"/>
      <c r="V164" s="8"/>
      <c r="W164" s="8"/>
      <c r="X164" s="8"/>
      <c r="Y164" s="8"/>
      <c r="Z164" s="8"/>
      <c r="AA164" s="8"/>
      <c r="AB164" s="8"/>
    </row>
    <row r="165" spans="2:28" s="6" customFormat="1" ht="15.75" thickBot="1">
      <c r="B165" s="365"/>
      <c r="C165" s="42"/>
      <c r="D165" s="71"/>
      <c r="E165" s="59"/>
      <c r="F165" s="327"/>
      <c r="G165" s="327"/>
      <c r="H165" s="327"/>
      <c r="I165" s="324"/>
      <c r="J165" s="324"/>
      <c r="K165" s="476"/>
      <c r="L165" s="477"/>
      <c r="M165" s="477"/>
      <c r="N165" s="339"/>
      <c r="O165" s="476"/>
      <c r="P165" s="477"/>
      <c r="Q165" s="477"/>
      <c r="R165" s="324"/>
      <c r="S165" s="402"/>
      <c r="U165" s="8"/>
      <c r="V165" s="8"/>
      <c r="W165" s="8"/>
      <c r="X165" s="8"/>
      <c r="Y165" s="8"/>
      <c r="Z165" s="8"/>
      <c r="AA165" s="8"/>
      <c r="AB165" s="8"/>
    </row>
    <row r="166" spans="2:28" s="6" customFormat="1" ht="15.75" thickBot="1">
      <c r="B166" s="365"/>
      <c r="C166" s="210">
        <v>6.2</v>
      </c>
      <c r="D166" s="18" t="s">
        <v>576</v>
      </c>
      <c r="E166" s="19"/>
      <c r="F166" s="19"/>
      <c r="G166" s="19"/>
      <c r="H166" s="19"/>
      <c r="I166" s="497" t="str">
        <f>IF(SUM(K168:K170)&lt;&gt;K166, SUM(K168:K170), "")</f>
        <v/>
      </c>
      <c r="J166" s="498"/>
      <c r="K166" s="454">
        <f>SUM(K168:K170)</f>
        <v>0</v>
      </c>
      <c r="L166" s="455"/>
      <c r="M166" s="456"/>
      <c r="N166" s="238"/>
      <c r="O166" s="454">
        <f>SUM(O168:O170)</f>
        <v>0</v>
      </c>
      <c r="P166" s="455"/>
      <c r="Q166" s="456"/>
      <c r="R166" s="439" t="str">
        <f>IF(SUM(O168:O170)&lt;&gt;O166, SUM(O168:O170), "")</f>
        <v/>
      </c>
      <c r="S166" s="440"/>
      <c r="U166" s="8"/>
      <c r="V166" s="8"/>
      <c r="W166" s="8"/>
      <c r="X166" s="8"/>
      <c r="Y166" s="8"/>
      <c r="Z166" s="8"/>
      <c r="AA166" s="8"/>
      <c r="AB166" s="8"/>
    </row>
    <row r="167" spans="2:28" s="6" customFormat="1" ht="15">
      <c r="B167" s="365"/>
      <c r="C167" s="64"/>
      <c r="D167" s="68"/>
      <c r="E167" s="327"/>
      <c r="F167" s="327"/>
      <c r="G167" s="327"/>
      <c r="H167" s="327"/>
      <c r="I167" s="324"/>
      <c r="J167" s="324"/>
      <c r="K167" s="476"/>
      <c r="L167" s="477"/>
      <c r="M167" s="477"/>
      <c r="N167" s="339"/>
      <c r="O167" s="476"/>
      <c r="P167" s="477"/>
      <c r="Q167" s="477"/>
      <c r="R167" s="324"/>
      <c r="S167" s="402"/>
      <c r="U167" s="8"/>
      <c r="V167" s="8"/>
      <c r="W167" s="8"/>
      <c r="X167" s="8"/>
      <c r="Y167" s="8"/>
      <c r="Z167" s="8"/>
      <c r="AA167" s="8"/>
      <c r="AB167" s="8"/>
    </row>
    <row r="168" spans="2:28" s="6" customFormat="1" ht="15">
      <c r="B168" s="365"/>
      <c r="C168" s="203" t="s">
        <v>557</v>
      </c>
      <c r="D168" s="202" t="s">
        <v>7618</v>
      </c>
      <c r="E168" s="327"/>
      <c r="F168" s="327"/>
      <c r="G168" s="327"/>
      <c r="H168" s="327"/>
      <c r="I168" s="324"/>
      <c r="J168" s="324"/>
      <c r="K168" s="434"/>
      <c r="L168" s="435"/>
      <c r="M168" s="436"/>
      <c r="N168" s="339"/>
      <c r="O168" s="434"/>
      <c r="P168" s="435"/>
      <c r="Q168" s="436"/>
      <c r="R168" s="324"/>
      <c r="S168" s="402"/>
      <c r="U168" s="8"/>
      <c r="V168" s="8"/>
      <c r="W168" s="8"/>
      <c r="X168" s="8"/>
      <c r="Y168" s="8"/>
      <c r="Z168" s="8"/>
      <c r="AA168" s="8"/>
      <c r="AB168" s="8"/>
    </row>
    <row r="169" spans="2:28" s="6" customFormat="1" ht="15">
      <c r="B169" s="365"/>
      <c r="C169" s="203" t="s">
        <v>558</v>
      </c>
      <c r="D169" s="202" t="s">
        <v>7619</v>
      </c>
      <c r="E169" s="327"/>
      <c r="F169" s="327"/>
      <c r="G169" s="327"/>
      <c r="H169" s="327"/>
      <c r="I169" s="324"/>
      <c r="J169" s="324"/>
      <c r="K169" s="434"/>
      <c r="L169" s="435"/>
      <c r="M169" s="436"/>
      <c r="N169" s="339"/>
      <c r="O169" s="434"/>
      <c r="P169" s="435"/>
      <c r="Q169" s="436"/>
      <c r="R169" s="324"/>
      <c r="S169" s="402"/>
      <c r="U169" s="8"/>
      <c r="V169" s="8"/>
      <c r="W169" s="8"/>
      <c r="X169" s="8"/>
      <c r="Y169" s="8"/>
      <c r="Z169" s="8"/>
      <c r="AA169" s="8"/>
      <c r="AB169" s="8"/>
    </row>
    <row r="170" spans="2:28" s="6" customFormat="1" ht="15">
      <c r="B170" s="365"/>
      <c r="C170" s="203" t="s">
        <v>569</v>
      </c>
      <c r="D170" s="202" t="s">
        <v>7620</v>
      </c>
      <c r="E170" s="327"/>
      <c r="F170" s="327"/>
      <c r="G170" s="327"/>
      <c r="H170" s="327"/>
      <c r="I170" s="324"/>
      <c r="J170" s="324"/>
      <c r="K170" s="434"/>
      <c r="L170" s="435"/>
      <c r="M170" s="436"/>
      <c r="N170" s="339"/>
      <c r="O170" s="434"/>
      <c r="P170" s="435"/>
      <c r="Q170" s="436"/>
      <c r="R170" s="324"/>
      <c r="S170" s="402"/>
      <c r="U170" s="8"/>
      <c r="V170" s="8"/>
      <c r="W170" s="8"/>
      <c r="X170" s="8"/>
      <c r="Y170" s="8"/>
      <c r="Z170" s="8"/>
      <c r="AA170" s="8"/>
      <c r="AB170" s="8"/>
    </row>
    <row r="171" spans="2:28" s="6" customFormat="1" ht="15.75" thickBot="1">
      <c r="B171" s="365"/>
      <c r="C171" s="42"/>
      <c r="D171" s="71"/>
      <c r="E171" s="59"/>
      <c r="F171" s="327"/>
      <c r="G171" s="327"/>
      <c r="H171" s="327"/>
      <c r="I171" s="324"/>
      <c r="J171" s="324"/>
      <c r="K171" s="606"/>
      <c r="L171" s="607"/>
      <c r="M171" s="607"/>
      <c r="N171" s="339"/>
      <c r="O171" s="606"/>
      <c r="P171" s="607"/>
      <c r="Q171" s="607"/>
      <c r="R171" s="324"/>
      <c r="S171" s="402"/>
      <c r="U171" s="8"/>
      <c r="V171" s="8"/>
      <c r="W171" s="8"/>
      <c r="X171" s="8"/>
      <c r="Y171" s="8"/>
      <c r="Z171" s="8"/>
      <c r="AA171" s="8"/>
      <c r="AB171" s="8"/>
    </row>
    <row r="172" spans="2:28" s="6" customFormat="1" ht="15.75" thickBot="1">
      <c r="B172" s="365"/>
      <c r="C172" s="210">
        <v>6.3</v>
      </c>
      <c r="D172" s="18" t="s">
        <v>620</v>
      </c>
      <c r="E172" s="19"/>
      <c r="F172" s="19"/>
      <c r="G172" s="19"/>
      <c r="H172" s="19"/>
      <c r="I172" s="497" t="str">
        <f>IF(SUM(K175,K177:K183,K186:K189,K191)&lt;&gt;K172, SUM(K175,K177:K183,K186:K189,K191), "")</f>
        <v/>
      </c>
      <c r="J172" s="498"/>
      <c r="K172" s="454">
        <f>SUM(K175,K177:M183,K186:M189,K191)</f>
        <v>0</v>
      </c>
      <c r="L172" s="455"/>
      <c r="M172" s="456"/>
      <c r="N172" s="238"/>
      <c r="O172" s="454">
        <f>SUM(O175,O177:Q183,O186:Q189,O191)</f>
        <v>0</v>
      </c>
      <c r="P172" s="455"/>
      <c r="Q172" s="456"/>
      <c r="R172" s="439" t="str">
        <f>IF(SUM(O175,O177:O183,O186:O189,O191)&lt;&gt;O172, SUM(O175,O177:O183,O186:O189,O191), "")</f>
        <v/>
      </c>
      <c r="S172" s="440"/>
      <c r="U172" s="8"/>
      <c r="V172" s="8"/>
      <c r="W172" s="8"/>
      <c r="X172" s="8"/>
      <c r="Y172" s="8"/>
      <c r="Z172" s="8"/>
      <c r="AA172" s="8"/>
      <c r="AB172" s="8"/>
    </row>
    <row r="173" spans="2:28" s="6" customFormat="1" ht="15">
      <c r="B173" s="365"/>
      <c r="C173" s="64"/>
      <c r="D173" s="68"/>
      <c r="E173" s="327"/>
      <c r="F173" s="327"/>
      <c r="G173" s="327"/>
      <c r="H173" s="327"/>
      <c r="I173" s="324"/>
      <c r="J173" s="324"/>
      <c r="K173" s="476"/>
      <c r="L173" s="477"/>
      <c r="M173" s="477"/>
      <c r="N173" s="339"/>
      <c r="O173" s="476"/>
      <c r="P173" s="477"/>
      <c r="Q173" s="477"/>
      <c r="R173" s="324"/>
      <c r="S173" s="402"/>
      <c r="U173" s="8"/>
      <c r="V173" s="8"/>
      <c r="W173" s="8"/>
      <c r="X173" s="8"/>
      <c r="Y173" s="8"/>
      <c r="Z173" s="8"/>
      <c r="AA173" s="8"/>
      <c r="AB173" s="8"/>
    </row>
    <row r="174" spans="2:28" s="6" customFormat="1" ht="15">
      <c r="B174" s="365"/>
      <c r="C174" s="203" t="s">
        <v>559</v>
      </c>
      <c r="D174" s="69" t="s">
        <v>1551</v>
      </c>
      <c r="E174" s="327"/>
      <c r="F174" s="327"/>
      <c r="G174" s="327"/>
      <c r="H174" s="327"/>
      <c r="I174" s="324"/>
      <c r="J174" s="324" t="str">
        <f>IF(SUM(K175,K177:K183)&lt;&gt;K174, SUM(K175,K177:K183), "")</f>
        <v/>
      </c>
      <c r="K174" s="434">
        <f>SUM(K175,K177:K183)</f>
        <v>0</v>
      </c>
      <c r="L174" s="435"/>
      <c r="M174" s="436"/>
      <c r="N174" s="339"/>
      <c r="O174" s="434">
        <f>SUM(O175,O177:O183)</f>
        <v>0</v>
      </c>
      <c r="P174" s="435"/>
      <c r="Q174" s="436"/>
      <c r="R174" s="442" t="str">
        <f>IF(SUM(O175,O177:O183)&lt;&gt;O174, SUM(O175,O177:O183), "")</f>
        <v/>
      </c>
      <c r="S174" s="440"/>
      <c r="U174" s="8"/>
      <c r="V174" s="8"/>
      <c r="W174" s="8"/>
      <c r="X174" s="8"/>
      <c r="Y174" s="8"/>
      <c r="Z174" s="8"/>
      <c r="AA174" s="8"/>
      <c r="AB174" s="8"/>
    </row>
    <row r="175" spans="2:28" s="6" customFormat="1" ht="15">
      <c r="B175" s="365"/>
      <c r="C175" s="205" t="s">
        <v>570</v>
      </c>
      <c r="D175" s="202" t="s">
        <v>7621</v>
      </c>
      <c r="E175" s="327"/>
      <c r="F175" s="327"/>
      <c r="G175" s="327"/>
      <c r="H175" s="327"/>
      <c r="I175" s="441" t="str">
        <f>IF(AND(ISNUMBER(K175), ISNUMBER(K176), K175&lt;K176), K176, "")</f>
        <v/>
      </c>
      <c r="J175" s="473"/>
      <c r="K175" s="434"/>
      <c r="L175" s="435"/>
      <c r="M175" s="436"/>
      <c r="N175" s="339"/>
      <c r="O175" s="434"/>
      <c r="P175" s="435"/>
      <c r="Q175" s="436"/>
      <c r="R175" s="442" t="str">
        <f>IF(AND(ISNUMBER(O175), ISNUMBER(O176), O175&lt;O176), O176, "")</f>
        <v/>
      </c>
      <c r="S175" s="440"/>
      <c r="U175" s="8"/>
      <c r="V175" s="8"/>
      <c r="W175" s="8"/>
      <c r="X175" s="8"/>
      <c r="Y175" s="8"/>
      <c r="Z175" s="8"/>
      <c r="AA175" s="8"/>
      <c r="AB175" s="8"/>
    </row>
    <row r="176" spans="2:28" s="6" customFormat="1" ht="15">
      <c r="B176" s="365"/>
      <c r="C176" s="206" t="s">
        <v>593</v>
      </c>
      <c r="D176" s="207" t="s">
        <v>7622</v>
      </c>
      <c r="E176" s="59"/>
      <c r="F176" s="327"/>
      <c r="G176" s="327"/>
      <c r="H176" s="327"/>
      <c r="I176" s="474" t="str">
        <f>IF(AND(ISNUMBER(K175), ISNUMBER(K176), K176&gt;K175), "!!! Duty free &gt; Total Retail? !!!", "")</f>
        <v/>
      </c>
      <c r="J176" s="475"/>
      <c r="K176" s="583"/>
      <c r="L176" s="584"/>
      <c r="M176" s="585"/>
      <c r="N176" s="339"/>
      <c r="O176" s="583"/>
      <c r="P176" s="584"/>
      <c r="Q176" s="585"/>
      <c r="R176" s="442" t="str">
        <f>IF(AND(ISNUMBER(O175), ISNUMBER(O176), O176&gt;O175), "!", "")</f>
        <v/>
      </c>
      <c r="S176" s="440"/>
      <c r="U176" s="8"/>
      <c r="V176" s="8"/>
      <c r="W176" s="8"/>
      <c r="X176" s="8"/>
      <c r="Y176" s="8"/>
      <c r="Z176" s="8"/>
      <c r="AA176" s="8"/>
      <c r="AB176" s="8"/>
    </row>
    <row r="177" spans="2:28" s="6" customFormat="1" ht="15">
      <c r="B177" s="365"/>
      <c r="C177" s="205" t="s">
        <v>589</v>
      </c>
      <c r="D177" s="202" t="s">
        <v>555</v>
      </c>
      <c r="E177" s="59"/>
      <c r="F177" s="327"/>
      <c r="G177" s="327"/>
      <c r="H177" s="327"/>
      <c r="I177" s="324"/>
      <c r="J177" s="324"/>
      <c r="K177" s="434"/>
      <c r="L177" s="435"/>
      <c r="M177" s="436"/>
      <c r="N177" s="339"/>
      <c r="O177" s="434"/>
      <c r="P177" s="435"/>
      <c r="Q177" s="436"/>
      <c r="R177" s="324"/>
      <c r="S177" s="402"/>
      <c r="U177" s="8"/>
      <c r="V177" s="8"/>
      <c r="W177" s="8"/>
      <c r="X177" s="8"/>
      <c r="Y177" s="8"/>
      <c r="Z177" s="8"/>
      <c r="AA177" s="8"/>
      <c r="AB177" s="8"/>
    </row>
    <row r="178" spans="2:28" s="6" customFormat="1" ht="15">
      <c r="B178" s="365"/>
      <c r="C178" s="205" t="s">
        <v>594</v>
      </c>
      <c r="D178" s="202" t="s">
        <v>591</v>
      </c>
      <c r="E178" s="59"/>
      <c r="F178" s="327"/>
      <c r="G178" s="327"/>
      <c r="H178" s="327"/>
      <c r="I178" s="324"/>
      <c r="J178" s="324"/>
      <c r="K178" s="434"/>
      <c r="L178" s="435"/>
      <c r="M178" s="436"/>
      <c r="N178" s="339"/>
      <c r="O178" s="434"/>
      <c r="P178" s="435"/>
      <c r="Q178" s="436"/>
      <c r="R178" s="324"/>
      <c r="S178" s="402"/>
      <c r="U178" s="8"/>
      <c r="V178" s="8"/>
      <c r="W178" s="8"/>
      <c r="X178" s="8"/>
      <c r="Y178" s="8"/>
      <c r="Z178" s="8"/>
      <c r="AA178" s="8"/>
      <c r="AB178" s="8"/>
    </row>
    <row r="179" spans="2:28" s="6" customFormat="1" ht="15">
      <c r="B179" s="365"/>
      <c r="C179" s="205" t="s">
        <v>595</v>
      </c>
      <c r="D179" s="202" t="s">
        <v>592</v>
      </c>
      <c r="E179" s="59"/>
      <c r="F179" s="327"/>
      <c r="G179" s="327"/>
      <c r="H179" s="327"/>
      <c r="I179" s="324"/>
      <c r="J179" s="324"/>
      <c r="K179" s="434"/>
      <c r="L179" s="435"/>
      <c r="M179" s="436"/>
      <c r="N179" s="339"/>
      <c r="O179" s="434"/>
      <c r="P179" s="435"/>
      <c r="Q179" s="436"/>
      <c r="R179" s="324"/>
      <c r="S179" s="402"/>
      <c r="U179" s="8"/>
      <c r="V179" s="8"/>
      <c r="W179" s="8"/>
      <c r="X179" s="8"/>
      <c r="Y179" s="8"/>
      <c r="Z179" s="8"/>
      <c r="AA179" s="8"/>
      <c r="AB179" s="8"/>
    </row>
    <row r="180" spans="2:28" s="6" customFormat="1" ht="15">
      <c r="B180" s="365"/>
      <c r="C180" s="205" t="s">
        <v>596</v>
      </c>
      <c r="D180" s="202" t="s">
        <v>3</v>
      </c>
      <c r="E180" s="59"/>
      <c r="F180" s="327"/>
      <c r="G180" s="327"/>
      <c r="H180" s="327"/>
      <c r="I180" s="324"/>
      <c r="J180" s="324"/>
      <c r="K180" s="434"/>
      <c r="L180" s="435"/>
      <c r="M180" s="436"/>
      <c r="N180" s="339"/>
      <c r="O180" s="434"/>
      <c r="P180" s="435"/>
      <c r="Q180" s="436"/>
      <c r="R180" s="324"/>
      <c r="S180" s="402"/>
      <c r="U180" s="8"/>
      <c r="V180" s="8"/>
      <c r="W180" s="8"/>
      <c r="X180" s="8"/>
      <c r="Y180" s="8"/>
      <c r="Z180" s="8"/>
      <c r="AA180" s="8"/>
      <c r="AB180" s="8"/>
    </row>
    <row r="181" spans="2:28" s="6" customFormat="1" ht="15">
      <c r="B181" s="365"/>
      <c r="C181" s="205" t="s">
        <v>597</v>
      </c>
      <c r="D181" s="202" t="s">
        <v>590</v>
      </c>
      <c r="E181" s="59"/>
      <c r="F181" s="327"/>
      <c r="G181" s="327"/>
      <c r="H181" s="327"/>
      <c r="I181" s="324"/>
      <c r="J181" s="324"/>
      <c r="K181" s="434"/>
      <c r="L181" s="435"/>
      <c r="M181" s="436"/>
      <c r="N181" s="339"/>
      <c r="O181" s="434"/>
      <c r="P181" s="435"/>
      <c r="Q181" s="436"/>
      <c r="R181" s="324"/>
      <c r="S181" s="402"/>
      <c r="U181" s="8"/>
      <c r="V181" s="8"/>
      <c r="W181" s="8"/>
      <c r="X181" s="8"/>
      <c r="Y181" s="8"/>
      <c r="Z181" s="8"/>
      <c r="AA181" s="8"/>
      <c r="AB181" s="8"/>
    </row>
    <row r="182" spans="2:28" s="6" customFormat="1" ht="15">
      <c r="B182" s="365"/>
      <c r="C182" s="205" t="s">
        <v>609</v>
      </c>
      <c r="D182" s="202" t="s">
        <v>568</v>
      </c>
      <c r="E182" s="59"/>
      <c r="F182" s="327"/>
      <c r="G182" s="327"/>
      <c r="H182" s="327"/>
      <c r="I182" s="324"/>
      <c r="J182" s="324"/>
      <c r="K182" s="434"/>
      <c r="L182" s="435"/>
      <c r="M182" s="436"/>
      <c r="N182" s="339"/>
      <c r="O182" s="434"/>
      <c r="P182" s="435"/>
      <c r="Q182" s="436"/>
      <c r="R182" s="324"/>
      <c r="S182" s="402"/>
      <c r="U182" s="8"/>
      <c r="V182" s="8"/>
      <c r="W182" s="8"/>
      <c r="X182" s="8"/>
      <c r="Y182" s="8"/>
      <c r="Z182" s="8"/>
      <c r="AA182" s="8"/>
      <c r="AB182" s="8"/>
    </row>
    <row r="183" spans="2:28" s="6" customFormat="1" ht="15">
      <c r="B183" s="365"/>
      <c r="C183" s="205" t="s">
        <v>610</v>
      </c>
      <c r="D183" s="202" t="s">
        <v>619</v>
      </c>
      <c r="E183" s="59"/>
      <c r="F183" s="327"/>
      <c r="G183" s="327"/>
      <c r="H183" s="327"/>
      <c r="I183" s="324"/>
      <c r="J183" s="324"/>
      <c r="K183" s="434"/>
      <c r="L183" s="435"/>
      <c r="M183" s="436"/>
      <c r="N183" s="339"/>
      <c r="O183" s="434"/>
      <c r="P183" s="435"/>
      <c r="Q183" s="436"/>
      <c r="R183" s="324"/>
      <c r="S183" s="402"/>
      <c r="U183" s="8"/>
      <c r="V183" s="8"/>
      <c r="W183" s="8"/>
      <c r="X183" s="8"/>
      <c r="Y183" s="8"/>
      <c r="Z183" s="8"/>
      <c r="AA183" s="8"/>
      <c r="AB183" s="8"/>
    </row>
    <row r="184" spans="2:28" s="6" customFormat="1" ht="15">
      <c r="B184" s="365"/>
      <c r="C184" s="73"/>
      <c r="D184" s="70"/>
      <c r="E184" s="59"/>
      <c r="F184" s="327"/>
      <c r="G184" s="327"/>
      <c r="H184" s="327"/>
      <c r="I184" s="324"/>
      <c r="J184" s="324"/>
      <c r="K184" s="333"/>
      <c r="L184" s="333"/>
      <c r="M184" s="333"/>
      <c r="N184" s="333"/>
      <c r="O184" s="333"/>
      <c r="P184" s="333"/>
      <c r="Q184" s="333"/>
      <c r="R184" s="324"/>
      <c r="S184" s="402"/>
      <c r="U184" s="8"/>
      <c r="V184" s="8"/>
      <c r="W184" s="8"/>
      <c r="X184" s="8"/>
      <c r="Y184" s="8"/>
      <c r="Z184" s="8"/>
      <c r="AA184" s="8"/>
      <c r="AB184" s="8"/>
    </row>
    <row r="185" spans="2:28" s="6" customFormat="1" ht="15">
      <c r="B185" s="365"/>
      <c r="C185" s="203" t="s">
        <v>560</v>
      </c>
      <c r="D185" s="69" t="s">
        <v>5553</v>
      </c>
      <c r="E185" s="59"/>
      <c r="F185" s="327"/>
      <c r="G185" s="327"/>
      <c r="H185" s="327"/>
      <c r="I185" s="441" t="str">
        <f>IF(SUM(K186:K189)&lt;&gt;K185, SUM(K186:K189), "")</f>
        <v/>
      </c>
      <c r="J185" s="473"/>
      <c r="K185" s="434">
        <f>SUM(K186:K189)</f>
        <v>0</v>
      </c>
      <c r="L185" s="435"/>
      <c r="M185" s="436"/>
      <c r="N185" s="339"/>
      <c r="O185" s="434">
        <f>SUM(O186:O189)</f>
        <v>0</v>
      </c>
      <c r="P185" s="435"/>
      <c r="Q185" s="436"/>
      <c r="R185" s="442" t="str">
        <f>IF(SUM(O186:O189)&lt;&gt;O185, SUM(O186:O189), "")</f>
        <v/>
      </c>
      <c r="S185" s="440"/>
      <c r="U185" s="8"/>
      <c r="V185" s="8"/>
      <c r="W185" s="8"/>
      <c r="X185" s="8"/>
      <c r="Y185" s="8"/>
      <c r="Z185" s="8"/>
      <c r="AA185" s="8"/>
      <c r="AB185" s="8"/>
    </row>
    <row r="186" spans="2:28" s="6" customFormat="1" ht="15">
      <c r="B186" s="365"/>
      <c r="C186" s="205" t="s">
        <v>613</v>
      </c>
      <c r="D186" s="202" t="s">
        <v>7623</v>
      </c>
      <c r="E186" s="59"/>
      <c r="F186" s="327"/>
      <c r="G186" s="327"/>
      <c r="H186" s="327"/>
      <c r="I186" s="324"/>
      <c r="J186" s="324"/>
      <c r="K186" s="434"/>
      <c r="L186" s="435"/>
      <c r="M186" s="436"/>
      <c r="N186" s="339"/>
      <c r="O186" s="434"/>
      <c r="P186" s="435"/>
      <c r="Q186" s="436"/>
      <c r="R186" s="324"/>
      <c r="S186" s="402"/>
      <c r="U186" s="8"/>
      <c r="V186" s="8"/>
      <c r="W186" s="8"/>
      <c r="X186" s="8"/>
      <c r="Y186" s="8"/>
      <c r="Z186" s="8"/>
      <c r="AA186" s="8"/>
      <c r="AB186" s="8"/>
    </row>
    <row r="187" spans="2:28" s="6" customFormat="1" ht="15">
      <c r="B187" s="365"/>
      <c r="C187" s="205" t="s">
        <v>614</v>
      </c>
      <c r="D187" s="202" t="s">
        <v>7926</v>
      </c>
      <c r="E187" s="327"/>
      <c r="F187" s="327"/>
      <c r="G187" s="327"/>
      <c r="H187" s="327"/>
      <c r="I187" s="324"/>
      <c r="J187" s="324"/>
      <c r="K187" s="434"/>
      <c r="L187" s="435"/>
      <c r="M187" s="436"/>
      <c r="N187" s="339"/>
      <c r="O187" s="434"/>
      <c r="P187" s="435"/>
      <c r="Q187" s="436"/>
      <c r="R187" s="324"/>
      <c r="S187" s="402"/>
      <c r="U187" s="8"/>
      <c r="V187" s="8"/>
      <c r="W187" s="8"/>
      <c r="X187" s="8"/>
      <c r="Y187" s="8"/>
      <c r="Z187" s="8"/>
      <c r="AA187" s="8"/>
      <c r="AB187" s="8"/>
    </row>
    <row r="188" spans="2:28" s="6" customFormat="1" ht="15">
      <c r="B188" s="365"/>
      <c r="C188" s="205" t="s">
        <v>615</v>
      </c>
      <c r="D188" s="202" t="s">
        <v>7624</v>
      </c>
      <c r="E188" s="59"/>
      <c r="F188" s="327"/>
      <c r="G188" s="327"/>
      <c r="H188" s="327"/>
      <c r="I188" s="324"/>
      <c r="J188" s="324"/>
      <c r="K188" s="434"/>
      <c r="L188" s="435"/>
      <c r="M188" s="436"/>
      <c r="N188" s="339"/>
      <c r="O188" s="434"/>
      <c r="P188" s="435"/>
      <c r="Q188" s="436"/>
      <c r="R188" s="324"/>
      <c r="S188" s="402"/>
      <c r="U188" s="8"/>
      <c r="V188" s="8"/>
      <c r="W188" s="8"/>
      <c r="X188" s="8"/>
      <c r="Y188" s="8"/>
      <c r="Z188" s="8"/>
      <c r="AA188" s="8"/>
      <c r="AB188" s="8"/>
    </row>
    <row r="189" spans="2:28" s="6" customFormat="1" ht="15">
      <c r="B189" s="365"/>
      <c r="C189" s="205" t="s">
        <v>616</v>
      </c>
      <c r="D189" s="202" t="s">
        <v>617</v>
      </c>
      <c r="E189" s="59"/>
      <c r="F189" s="327"/>
      <c r="G189" s="327"/>
      <c r="H189" s="327"/>
      <c r="I189" s="324"/>
      <c r="J189" s="324"/>
      <c r="K189" s="434"/>
      <c r="L189" s="435"/>
      <c r="M189" s="436"/>
      <c r="N189" s="339"/>
      <c r="O189" s="434"/>
      <c r="P189" s="435"/>
      <c r="Q189" s="436"/>
      <c r="R189" s="324"/>
      <c r="S189" s="402"/>
      <c r="U189" s="8"/>
      <c r="V189" s="8"/>
      <c r="W189" s="8"/>
      <c r="X189" s="8"/>
      <c r="Y189" s="8"/>
      <c r="Z189" s="8"/>
      <c r="AA189" s="8"/>
      <c r="AB189" s="8"/>
    </row>
    <row r="190" spans="2:28" s="6" customFormat="1" ht="15">
      <c r="B190" s="365"/>
      <c r="C190" s="33"/>
      <c r="D190" s="74"/>
      <c r="E190" s="59"/>
      <c r="F190" s="327"/>
      <c r="G190" s="327"/>
      <c r="H190" s="327"/>
      <c r="I190" s="324"/>
      <c r="J190" s="324"/>
      <c r="K190" s="331"/>
      <c r="L190" s="331"/>
      <c r="M190" s="331"/>
      <c r="N190" s="339"/>
      <c r="O190" s="331"/>
      <c r="P190" s="331"/>
      <c r="Q190" s="331"/>
      <c r="R190" s="324"/>
      <c r="S190" s="402"/>
      <c r="U190" s="8"/>
      <c r="V190" s="8"/>
      <c r="W190" s="8"/>
      <c r="X190" s="8"/>
      <c r="Y190" s="8"/>
      <c r="Z190" s="8"/>
      <c r="AA190" s="8"/>
      <c r="AB190" s="8"/>
    </row>
    <row r="191" spans="2:28" s="6" customFormat="1" ht="15">
      <c r="B191" s="365"/>
      <c r="C191" s="203" t="s">
        <v>1462</v>
      </c>
      <c r="D191" s="74" t="s">
        <v>1552</v>
      </c>
      <c r="E191" s="59"/>
      <c r="F191" s="327"/>
      <c r="G191" s="327"/>
      <c r="H191" s="327"/>
      <c r="I191" s="324"/>
      <c r="J191" s="324"/>
      <c r="K191" s="434"/>
      <c r="L191" s="435"/>
      <c r="M191" s="436"/>
      <c r="N191" s="339"/>
      <c r="O191" s="434"/>
      <c r="P191" s="435"/>
      <c r="Q191" s="436"/>
      <c r="R191" s="324"/>
      <c r="S191" s="402"/>
      <c r="U191" s="8"/>
      <c r="V191" s="8"/>
      <c r="W191" s="8"/>
      <c r="X191" s="8"/>
      <c r="Y191" s="8"/>
      <c r="Z191" s="8"/>
      <c r="AA191" s="8"/>
      <c r="AB191" s="8"/>
    </row>
    <row r="192" spans="2:28" s="6" customFormat="1" ht="15.75" thickBot="1">
      <c r="B192" s="365"/>
      <c r="C192" s="33"/>
      <c r="D192" s="71"/>
      <c r="E192" s="59"/>
      <c r="F192" s="327"/>
      <c r="G192" s="327"/>
      <c r="H192" s="327"/>
      <c r="I192" s="324"/>
      <c r="J192" s="324"/>
      <c r="K192" s="606"/>
      <c r="L192" s="607"/>
      <c r="M192" s="607"/>
      <c r="N192" s="339"/>
      <c r="O192" s="606"/>
      <c r="P192" s="607"/>
      <c r="Q192" s="607"/>
      <c r="R192" s="324"/>
      <c r="S192" s="402"/>
      <c r="U192" s="8"/>
      <c r="V192" s="8"/>
      <c r="W192" s="8"/>
      <c r="X192" s="8"/>
      <c r="Y192" s="8"/>
      <c r="Z192" s="8"/>
      <c r="AA192" s="8"/>
      <c r="AB192" s="8"/>
    </row>
    <row r="193" spans="2:28" s="6" customFormat="1" ht="15.75" thickBot="1">
      <c r="B193" s="365"/>
      <c r="C193" s="211">
        <v>6.4</v>
      </c>
      <c r="D193" s="18" t="s">
        <v>577</v>
      </c>
      <c r="E193" s="19"/>
      <c r="F193" s="19"/>
      <c r="G193" s="19"/>
      <c r="H193" s="19"/>
      <c r="I193" s="497" t="str">
        <f>IF(SUM(K195:K198)&lt;&gt;K193, SUM(K195:K198), "")</f>
        <v/>
      </c>
      <c r="J193" s="498"/>
      <c r="K193" s="454">
        <f>SUM(K195:K198)</f>
        <v>0</v>
      </c>
      <c r="L193" s="455"/>
      <c r="M193" s="456"/>
      <c r="N193" s="238"/>
      <c r="O193" s="454">
        <f>SUM(O195:O198)</f>
        <v>0</v>
      </c>
      <c r="P193" s="455"/>
      <c r="Q193" s="456"/>
      <c r="R193" s="439" t="str">
        <f>IF(SUM(O195:O198)&lt;&gt;O193, SUM(O195:O198), "")</f>
        <v/>
      </c>
      <c r="S193" s="440"/>
      <c r="U193" s="8"/>
      <c r="V193" s="8"/>
      <c r="W193" s="8"/>
      <c r="X193" s="8"/>
      <c r="Y193" s="8"/>
      <c r="Z193" s="8"/>
      <c r="AA193" s="8"/>
      <c r="AB193" s="8"/>
    </row>
    <row r="194" spans="2:28" s="6" customFormat="1" ht="15">
      <c r="B194" s="365"/>
      <c r="C194" s="64"/>
      <c r="D194" s="68"/>
      <c r="E194" s="327"/>
      <c r="F194" s="327"/>
      <c r="G194" s="327"/>
      <c r="H194" s="327"/>
      <c r="I194" s="324"/>
      <c r="J194" s="324"/>
      <c r="K194" s="476"/>
      <c r="L194" s="477"/>
      <c r="M194" s="477"/>
      <c r="N194" s="339"/>
      <c r="O194" s="476"/>
      <c r="P194" s="477"/>
      <c r="Q194" s="477"/>
      <c r="R194" s="324"/>
      <c r="S194" s="402"/>
      <c r="U194" s="8"/>
      <c r="V194" s="8"/>
      <c r="W194" s="8"/>
      <c r="X194" s="8"/>
      <c r="Y194" s="8"/>
      <c r="Z194" s="8"/>
      <c r="AA194" s="8"/>
      <c r="AB194" s="8"/>
    </row>
    <row r="195" spans="2:28" s="6" customFormat="1" ht="15">
      <c r="B195" s="365"/>
      <c r="C195" s="203" t="s">
        <v>561</v>
      </c>
      <c r="D195" s="208" t="s">
        <v>212</v>
      </c>
      <c r="E195" s="327"/>
      <c r="F195" s="327"/>
      <c r="G195" s="327"/>
      <c r="H195" s="327"/>
      <c r="I195" s="324"/>
      <c r="J195" s="324"/>
      <c r="K195" s="434"/>
      <c r="L195" s="435"/>
      <c r="M195" s="436"/>
      <c r="N195" s="339"/>
      <c r="O195" s="434"/>
      <c r="P195" s="435"/>
      <c r="Q195" s="436"/>
      <c r="R195" s="324"/>
      <c r="S195" s="402"/>
      <c r="U195" s="8"/>
      <c r="V195" s="8"/>
      <c r="W195" s="8"/>
      <c r="X195" s="8"/>
      <c r="Y195" s="8"/>
      <c r="Z195" s="8"/>
      <c r="AA195" s="8"/>
      <c r="AB195" s="8"/>
    </row>
    <row r="196" spans="2:28" s="6" customFormat="1" ht="15">
      <c r="B196" s="365"/>
      <c r="C196" s="203" t="s">
        <v>562</v>
      </c>
      <c r="D196" s="208" t="s">
        <v>1555</v>
      </c>
      <c r="E196" s="327"/>
      <c r="F196" s="327"/>
      <c r="G196" s="327"/>
      <c r="H196" s="327"/>
      <c r="I196" s="324"/>
      <c r="J196" s="324"/>
      <c r="K196" s="434"/>
      <c r="L196" s="435"/>
      <c r="M196" s="436"/>
      <c r="N196" s="339"/>
      <c r="O196" s="434"/>
      <c r="P196" s="435"/>
      <c r="Q196" s="436"/>
      <c r="R196" s="324"/>
      <c r="S196" s="402"/>
      <c r="U196" s="8"/>
      <c r="V196" s="8"/>
      <c r="W196" s="8"/>
      <c r="X196" s="8"/>
      <c r="Y196" s="8"/>
      <c r="Z196" s="8"/>
      <c r="AA196" s="8"/>
      <c r="AB196" s="8"/>
    </row>
    <row r="197" spans="2:28" s="6" customFormat="1" ht="15">
      <c r="B197" s="365"/>
      <c r="C197" s="203" t="s">
        <v>564</v>
      </c>
      <c r="D197" s="208" t="s">
        <v>1553</v>
      </c>
      <c r="E197" s="59"/>
      <c r="F197" s="327"/>
      <c r="G197" s="327"/>
      <c r="H197" s="327"/>
      <c r="I197" s="324"/>
      <c r="J197" s="324"/>
      <c r="K197" s="434"/>
      <c r="L197" s="435"/>
      <c r="M197" s="436"/>
      <c r="N197" s="339"/>
      <c r="O197" s="434"/>
      <c r="P197" s="435"/>
      <c r="Q197" s="436"/>
      <c r="R197" s="324"/>
      <c r="S197" s="402"/>
      <c r="U197" s="8"/>
      <c r="V197" s="8"/>
      <c r="W197" s="8"/>
      <c r="X197" s="8"/>
      <c r="Y197" s="8"/>
      <c r="Z197" s="8"/>
      <c r="AA197" s="8"/>
      <c r="AB197" s="8"/>
    </row>
    <row r="198" spans="2:28" s="6" customFormat="1" ht="15">
      <c r="B198" s="365"/>
      <c r="C198" s="203" t="s">
        <v>565</v>
      </c>
      <c r="D198" s="208" t="s">
        <v>1554</v>
      </c>
      <c r="E198" s="59"/>
      <c r="F198" s="327"/>
      <c r="G198" s="327"/>
      <c r="H198" s="327"/>
      <c r="I198" s="324"/>
      <c r="J198" s="324"/>
      <c r="K198" s="434"/>
      <c r="L198" s="580"/>
      <c r="M198" s="581"/>
      <c r="N198" s="339"/>
      <c r="O198" s="434"/>
      <c r="P198" s="580"/>
      <c r="Q198" s="581"/>
      <c r="R198" s="324"/>
      <c r="S198" s="402"/>
      <c r="U198" s="8"/>
      <c r="V198" s="8"/>
      <c r="W198" s="8"/>
      <c r="X198" s="8"/>
      <c r="Y198" s="8"/>
      <c r="Z198" s="8"/>
      <c r="AA198" s="8"/>
      <c r="AB198" s="8"/>
    </row>
    <row r="199" spans="2:28" s="6" customFormat="1" ht="15">
      <c r="B199" s="365"/>
      <c r="C199" s="203"/>
      <c r="D199" s="208"/>
      <c r="E199" s="59"/>
      <c r="F199" s="327"/>
      <c r="G199" s="327"/>
      <c r="H199" s="327"/>
      <c r="I199" s="324"/>
      <c r="J199" s="324"/>
      <c r="K199" s="312"/>
      <c r="L199" s="313"/>
      <c r="M199" s="313"/>
      <c r="N199" s="339"/>
      <c r="O199" s="312"/>
      <c r="P199" s="313"/>
      <c r="Q199" s="313"/>
      <c r="R199" s="324"/>
      <c r="S199" s="402"/>
      <c r="U199" s="8"/>
      <c r="V199" s="8"/>
      <c r="W199" s="8"/>
      <c r="X199" s="8"/>
      <c r="Y199" s="8"/>
      <c r="Z199" s="8"/>
      <c r="AA199" s="8"/>
      <c r="AB199" s="8"/>
    </row>
    <row r="200" spans="2:28" s="6" customFormat="1" ht="15">
      <c r="B200" s="365"/>
      <c r="C200" s="314" t="s">
        <v>7913</v>
      </c>
      <c r="D200" s="208" t="s">
        <v>10945</v>
      </c>
      <c r="E200" s="59"/>
      <c r="F200" s="327"/>
      <c r="G200" s="327"/>
      <c r="H200" s="327"/>
      <c r="I200" s="324"/>
      <c r="J200" s="324"/>
      <c r="K200" s="312"/>
      <c r="L200" s="313"/>
      <c r="M200" s="313"/>
      <c r="N200" s="339"/>
      <c r="O200" s="312"/>
      <c r="P200" s="313"/>
      <c r="Q200" s="313"/>
      <c r="R200" s="324"/>
      <c r="S200" s="402"/>
      <c r="U200" s="8"/>
      <c r="V200" s="8"/>
      <c r="W200" s="8"/>
      <c r="X200" s="8"/>
      <c r="Y200" s="8"/>
      <c r="Z200" s="8"/>
      <c r="AA200" s="8"/>
      <c r="AB200" s="8"/>
    </row>
    <row r="201" spans="2:28" s="6" customFormat="1" ht="15" thickBot="1">
      <c r="B201" s="367"/>
      <c r="C201" s="368"/>
      <c r="D201" s="368"/>
      <c r="E201" s="368"/>
      <c r="F201" s="368"/>
      <c r="G201" s="368"/>
      <c r="H201" s="368"/>
      <c r="I201" s="368"/>
      <c r="J201" s="368"/>
      <c r="K201" s="369"/>
      <c r="L201" s="369"/>
      <c r="M201" s="369"/>
      <c r="N201" s="369"/>
      <c r="O201" s="369"/>
      <c r="P201" s="369"/>
      <c r="Q201" s="369"/>
      <c r="R201" s="368"/>
      <c r="S201" s="370"/>
      <c r="U201" s="8"/>
      <c r="V201" s="8"/>
      <c r="W201" s="8"/>
      <c r="X201" s="8"/>
      <c r="Y201" s="8"/>
      <c r="Z201" s="8"/>
      <c r="AA201" s="8"/>
      <c r="AB201" s="8"/>
    </row>
    <row r="202" spans="2:28" s="6" customFormat="1" ht="15.75" thickTop="1" thickBot="1">
      <c r="K202" s="232"/>
      <c r="L202" s="232"/>
      <c r="M202" s="232"/>
      <c r="N202" s="232"/>
      <c r="O202" s="232"/>
      <c r="P202" s="232"/>
      <c r="Q202" s="232"/>
      <c r="U202" s="8"/>
      <c r="V202" s="8"/>
      <c r="W202" s="8"/>
      <c r="X202" s="8"/>
      <c r="Y202" s="8"/>
      <c r="Z202" s="8"/>
      <c r="AA202" s="8"/>
      <c r="AB202" s="8"/>
    </row>
    <row r="203" spans="2:28" s="6" customFormat="1" ht="15" thickTop="1">
      <c r="B203" s="361"/>
      <c r="C203" s="362"/>
      <c r="D203" s="362"/>
      <c r="E203" s="362"/>
      <c r="F203" s="362"/>
      <c r="G203" s="362"/>
      <c r="H203" s="362"/>
      <c r="I203" s="362"/>
      <c r="J203" s="362"/>
      <c r="K203" s="363"/>
      <c r="L203" s="363"/>
      <c r="M203" s="363"/>
      <c r="N203" s="363"/>
      <c r="O203" s="363"/>
      <c r="P203" s="363"/>
      <c r="Q203" s="363"/>
      <c r="R203" s="362"/>
      <c r="S203" s="364"/>
      <c r="U203" s="8"/>
      <c r="V203" s="8"/>
      <c r="W203" s="8"/>
      <c r="X203" s="8"/>
      <c r="Y203" s="8"/>
      <c r="Z203" s="8"/>
      <c r="AA203" s="8"/>
      <c r="AB203" s="8"/>
    </row>
    <row r="204" spans="2:28" s="6" customFormat="1" ht="15.75">
      <c r="B204" s="365"/>
      <c r="C204" s="216" t="s">
        <v>1548</v>
      </c>
      <c r="D204" s="216" t="s">
        <v>1549</v>
      </c>
      <c r="E204" s="327"/>
      <c r="F204" s="327"/>
      <c r="G204" s="327"/>
      <c r="H204" s="327"/>
      <c r="I204" s="327"/>
      <c r="J204" s="327"/>
      <c r="K204" s="199"/>
      <c r="L204" s="199"/>
      <c r="M204" s="199"/>
      <c r="N204" s="199"/>
      <c r="O204" s="199"/>
      <c r="P204" s="199"/>
      <c r="Q204" s="199"/>
      <c r="R204" s="327"/>
      <c r="S204" s="366"/>
      <c r="U204" s="8"/>
      <c r="V204" s="8"/>
      <c r="W204" s="8"/>
      <c r="X204" s="8"/>
      <c r="Y204" s="8"/>
      <c r="Z204" s="8"/>
      <c r="AA204" s="8"/>
      <c r="AB204" s="8"/>
    </row>
    <row r="205" spans="2:28" s="6" customFormat="1" ht="16.5" thickBot="1">
      <c r="B205" s="365"/>
      <c r="C205" s="34"/>
      <c r="D205" s="68"/>
      <c r="E205" s="327"/>
      <c r="F205" s="327"/>
      <c r="G205" s="327"/>
      <c r="H205" s="327"/>
      <c r="I205" s="327"/>
      <c r="J205" s="327"/>
      <c r="K205" s="582" t="s">
        <v>11020</v>
      </c>
      <c r="L205" s="582"/>
      <c r="M205" s="582"/>
      <c r="N205" s="354"/>
      <c r="O205" s="582" t="s">
        <v>11021</v>
      </c>
      <c r="P205" s="582"/>
      <c r="Q205" s="582"/>
      <c r="R205" s="327"/>
      <c r="S205" s="366"/>
      <c r="U205" s="8"/>
      <c r="V205" s="8"/>
      <c r="W205" s="8"/>
      <c r="X205" s="8"/>
      <c r="Y205" s="8"/>
      <c r="Z205" s="8"/>
      <c r="AA205" s="8"/>
      <c r="AB205" s="8"/>
    </row>
    <row r="206" spans="2:28" s="6" customFormat="1" ht="15.75" thickBot="1">
      <c r="B206" s="365"/>
      <c r="C206" s="212">
        <v>7.1</v>
      </c>
      <c r="D206" s="64" t="s">
        <v>299</v>
      </c>
      <c r="E206" s="327"/>
      <c r="F206" s="327"/>
      <c r="G206" s="327"/>
      <c r="H206" s="327"/>
      <c r="I206" s="441" t="str">
        <f>IF(SUM(K208:K216)&lt;&gt;K206, SUM(K208:K216), "")</f>
        <v/>
      </c>
      <c r="J206" s="488"/>
      <c r="K206" s="454">
        <f>SUM(K208:M216)</f>
        <v>0</v>
      </c>
      <c r="L206" s="455"/>
      <c r="M206" s="456"/>
      <c r="N206" s="339"/>
      <c r="O206" s="454">
        <f>SUM(O208:Q216)</f>
        <v>0</v>
      </c>
      <c r="P206" s="455"/>
      <c r="Q206" s="456"/>
      <c r="R206" s="439" t="str">
        <f>IF(SUM(O208:O216)&lt;&gt;O206, SUM(O208:O216), "")</f>
        <v/>
      </c>
      <c r="S206" s="440"/>
      <c r="U206" s="8"/>
      <c r="V206" s="8"/>
      <c r="W206" s="8"/>
      <c r="X206" s="8"/>
      <c r="Y206" s="8"/>
      <c r="Z206" s="8"/>
      <c r="AA206" s="8"/>
      <c r="AB206" s="8"/>
    </row>
    <row r="207" spans="2:28" s="6" customFormat="1" ht="15">
      <c r="B207" s="365"/>
      <c r="C207" s="64"/>
      <c r="D207" s="215" t="s">
        <v>27</v>
      </c>
      <c r="E207" s="327"/>
      <c r="F207" s="327"/>
      <c r="G207" s="327"/>
      <c r="H207" s="327"/>
      <c r="I207" s="441"/>
      <c r="J207" s="481"/>
      <c r="K207" s="578" t="str">
        <f>IF(AND((OR(ISNUMBER(K209), ISNUMBER(K210), ISNUMBER(K211), ISNUMBER(K212), ISNUMBER(K213), ISNUMBER(K214), ISNUMBER(K215))), ISBLANK(K208)), "Personnel expenses?", "")</f>
        <v/>
      </c>
      <c r="L207" s="579"/>
      <c r="M207" s="579"/>
      <c r="N207" s="339"/>
      <c r="O207" s="578" t="str">
        <f>IF(AND((OR(ISNUMBER(O209), ISNUMBER(O210), ISNUMBER(O211), ISNUMBER(O212), ISNUMBER(O213), ISNUMBER(O214), ISNUMBER(O215))), ISBLANK(O208)), "Personnel expenses?", "")</f>
        <v/>
      </c>
      <c r="P207" s="579"/>
      <c r="Q207" s="579"/>
      <c r="R207" s="324"/>
      <c r="S207" s="402"/>
      <c r="U207" s="8"/>
      <c r="V207" s="8"/>
      <c r="W207" s="8"/>
      <c r="X207" s="8"/>
      <c r="Y207" s="8"/>
      <c r="Z207" s="8"/>
      <c r="AA207" s="8"/>
      <c r="AB207" s="8"/>
    </row>
    <row r="208" spans="2:28" s="6" customFormat="1" ht="15">
      <c r="B208" s="365"/>
      <c r="C208" s="203" t="s">
        <v>160</v>
      </c>
      <c r="D208" s="208" t="s">
        <v>7626</v>
      </c>
      <c r="E208" s="327"/>
      <c r="F208" s="327"/>
      <c r="G208" s="327"/>
      <c r="H208" s="327"/>
      <c r="I208" s="441" t="str">
        <f t="shared" ref="I208:I216" si="2">IF(AND(ISNUMBER(K208), K208&lt;0), K208*(-1), "")</f>
        <v/>
      </c>
      <c r="J208" s="479"/>
      <c r="K208" s="434"/>
      <c r="L208" s="435"/>
      <c r="M208" s="436"/>
      <c r="N208" s="333"/>
      <c r="O208" s="434"/>
      <c r="P208" s="435"/>
      <c r="Q208" s="436"/>
      <c r="R208" s="324" t="str">
        <f>IF(AND(ISNUMBER(O208), O208&lt;0), O208*(-1), "")</f>
        <v/>
      </c>
      <c r="S208" s="402"/>
      <c r="U208" s="8"/>
      <c r="V208" s="8"/>
      <c r="W208" s="8"/>
      <c r="X208" s="8"/>
      <c r="Y208" s="8"/>
      <c r="Z208" s="8"/>
      <c r="AA208" s="8"/>
      <c r="AB208" s="8"/>
    </row>
    <row r="209" spans="2:28" s="6" customFormat="1" ht="15">
      <c r="B209" s="365"/>
      <c r="C209" s="203" t="s">
        <v>214</v>
      </c>
      <c r="D209" s="208" t="s">
        <v>7627</v>
      </c>
      <c r="E209" s="327"/>
      <c r="F209" s="327"/>
      <c r="G209" s="327"/>
      <c r="H209" s="327"/>
      <c r="I209" s="441" t="str">
        <f t="shared" si="2"/>
        <v/>
      </c>
      <c r="J209" s="479"/>
      <c r="K209" s="434"/>
      <c r="L209" s="435"/>
      <c r="M209" s="436"/>
      <c r="N209" s="333"/>
      <c r="O209" s="434"/>
      <c r="P209" s="435"/>
      <c r="Q209" s="436"/>
      <c r="R209" s="324" t="str">
        <f t="shared" ref="R209:R216" si="3">IF(AND(ISNUMBER(O209), O209&lt;0), O209*(-1), "")</f>
        <v/>
      </c>
      <c r="S209" s="402"/>
      <c r="U209" s="8"/>
      <c r="V209" s="8"/>
      <c r="W209" s="8"/>
      <c r="X209" s="8"/>
      <c r="Y209" s="8"/>
      <c r="Z209" s="8"/>
      <c r="AA209" s="8"/>
      <c r="AB209" s="8"/>
    </row>
    <row r="210" spans="2:28" s="6" customFormat="1" ht="15">
      <c r="B210" s="365"/>
      <c r="C210" s="203" t="s">
        <v>215</v>
      </c>
      <c r="D210" s="208" t="s">
        <v>7628</v>
      </c>
      <c r="E210" s="327"/>
      <c r="F210" s="327"/>
      <c r="G210" s="327"/>
      <c r="H210" s="327"/>
      <c r="I210" s="441" t="str">
        <f t="shared" si="2"/>
        <v/>
      </c>
      <c r="J210" s="479"/>
      <c r="K210" s="434"/>
      <c r="L210" s="435"/>
      <c r="M210" s="436"/>
      <c r="N210" s="333"/>
      <c r="O210" s="434"/>
      <c r="P210" s="435"/>
      <c r="Q210" s="436"/>
      <c r="R210" s="324" t="str">
        <f t="shared" si="3"/>
        <v/>
      </c>
      <c r="S210" s="402"/>
      <c r="U210" s="8"/>
      <c r="V210" s="8"/>
      <c r="W210" s="8"/>
      <c r="X210" s="8"/>
      <c r="Y210" s="8"/>
      <c r="Z210" s="8"/>
      <c r="AA210" s="8"/>
      <c r="AB210" s="8"/>
    </row>
    <row r="211" spans="2:28" s="6" customFormat="1" ht="15">
      <c r="B211" s="365"/>
      <c r="C211" s="203" t="s">
        <v>216</v>
      </c>
      <c r="D211" s="208" t="s">
        <v>0</v>
      </c>
      <c r="E211" s="327"/>
      <c r="F211" s="327"/>
      <c r="G211" s="327"/>
      <c r="H211" s="327"/>
      <c r="I211" s="441" t="str">
        <f t="shared" si="2"/>
        <v/>
      </c>
      <c r="J211" s="479"/>
      <c r="K211" s="434"/>
      <c r="L211" s="435"/>
      <c r="M211" s="436"/>
      <c r="N211" s="333"/>
      <c r="O211" s="434"/>
      <c r="P211" s="435"/>
      <c r="Q211" s="436"/>
      <c r="R211" s="324" t="str">
        <f t="shared" si="3"/>
        <v/>
      </c>
      <c r="S211" s="402"/>
      <c r="U211" s="8"/>
      <c r="V211" s="8"/>
      <c r="W211" s="8"/>
      <c r="X211" s="8"/>
      <c r="Y211" s="8"/>
      <c r="Z211" s="8"/>
      <c r="AA211" s="8"/>
      <c r="AB211" s="8"/>
    </row>
    <row r="212" spans="2:28" s="6" customFormat="1" ht="15">
      <c r="B212" s="365"/>
      <c r="C212" s="203" t="s">
        <v>217</v>
      </c>
      <c r="D212" s="208" t="s">
        <v>1</v>
      </c>
      <c r="E212" s="327"/>
      <c r="F212" s="327"/>
      <c r="G212" s="327"/>
      <c r="H212" s="327"/>
      <c r="I212" s="441" t="str">
        <f t="shared" si="2"/>
        <v/>
      </c>
      <c r="J212" s="479"/>
      <c r="K212" s="434"/>
      <c r="L212" s="435"/>
      <c r="M212" s="436"/>
      <c r="N212" s="333"/>
      <c r="O212" s="434"/>
      <c r="P212" s="435"/>
      <c r="Q212" s="436"/>
      <c r="R212" s="324" t="str">
        <f t="shared" si="3"/>
        <v/>
      </c>
      <c r="S212" s="402"/>
      <c r="U212" s="8"/>
      <c r="V212" s="8"/>
      <c r="W212" s="8"/>
      <c r="X212" s="8"/>
      <c r="Y212" s="8"/>
      <c r="Z212" s="8"/>
      <c r="AA212" s="8"/>
      <c r="AB212" s="8"/>
    </row>
    <row r="213" spans="2:28" s="6" customFormat="1" ht="15">
      <c r="B213" s="365"/>
      <c r="C213" s="203" t="s">
        <v>218</v>
      </c>
      <c r="D213" s="208" t="s">
        <v>7629</v>
      </c>
      <c r="E213" s="327"/>
      <c r="F213" s="327"/>
      <c r="G213" s="327"/>
      <c r="H213" s="327"/>
      <c r="I213" s="441" t="str">
        <f t="shared" si="2"/>
        <v/>
      </c>
      <c r="J213" s="479"/>
      <c r="K213" s="434"/>
      <c r="L213" s="435"/>
      <c r="M213" s="436"/>
      <c r="N213" s="333"/>
      <c r="O213" s="434"/>
      <c r="P213" s="435"/>
      <c r="Q213" s="436"/>
      <c r="R213" s="324" t="str">
        <f t="shared" si="3"/>
        <v/>
      </c>
      <c r="S213" s="402"/>
      <c r="U213" s="8"/>
      <c r="V213" s="8"/>
      <c r="W213" s="8"/>
      <c r="X213" s="8"/>
      <c r="Y213" s="8"/>
      <c r="Z213" s="8"/>
      <c r="AA213" s="8"/>
      <c r="AB213" s="8"/>
    </row>
    <row r="214" spans="2:28" s="6" customFormat="1" ht="15">
      <c r="B214" s="365"/>
      <c r="C214" s="203" t="s">
        <v>219</v>
      </c>
      <c r="D214" s="208" t="s">
        <v>2</v>
      </c>
      <c r="E214" s="327"/>
      <c r="F214" s="327"/>
      <c r="G214" s="327"/>
      <c r="H214" s="327"/>
      <c r="I214" s="441" t="str">
        <f t="shared" si="2"/>
        <v/>
      </c>
      <c r="J214" s="479"/>
      <c r="K214" s="434"/>
      <c r="L214" s="435"/>
      <c r="M214" s="436"/>
      <c r="N214" s="333"/>
      <c r="O214" s="434"/>
      <c r="P214" s="435"/>
      <c r="Q214" s="436"/>
      <c r="R214" s="324" t="str">
        <f t="shared" si="3"/>
        <v/>
      </c>
      <c r="S214" s="402"/>
      <c r="U214" s="8"/>
      <c r="V214" s="8"/>
      <c r="W214" s="8"/>
      <c r="X214" s="8"/>
      <c r="Y214" s="8"/>
      <c r="Z214" s="8"/>
      <c r="AA214" s="8"/>
      <c r="AB214" s="8"/>
    </row>
    <row r="215" spans="2:28" s="6" customFormat="1" ht="15">
      <c r="B215" s="365"/>
      <c r="C215" s="203" t="s">
        <v>220</v>
      </c>
      <c r="D215" s="208" t="s">
        <v>7630</v>
      </c>
      <c r="E215" s="327"/>
      <c r="F215" s="327"/>
      <c r="G215" s="327"/>
      <c r="H215" s="327"/>
      <c r="I215" s="441" t="str">
        <f t="shared" si="2"/>
        <v/>
      </c>
      <c r="J215" s="479"/>
      <c r="K215" s="434"/>
      <c r="L215" s="435"/>
      <c r="M215" s="436"/>
      <c r="N215" s="339"/>
      <c r="O215" s="434"/>
      <c r="P215" s="435"/>
      <c r="Q215" s="436"/>
      <c r="R215" s="324" t="str">
        <f t="shared" si="3"/>
        <v/>
      </c>
      <c r="S215" s="402"/>
      <c r="U215" s="8"/>
      <c r="V215" s="8"/>
      <c r="W215" s="8"/>
      <c r="X215" s="8"/>
      <c r="Y215" s="8"/>
      <c r="Z215" s="8"/>
      <c r="AA215" s="8"/>
      <c r="AB215" s="8"/>
    </row>
    <row r="216" spans="2:28" s="6" customFormat="1" ht="15">
      <c r="B216" s="365"/>
      <c r="C216" s="203" t="s">
        <v>221</v>
      </c>
      <c r="D216" s="208" t="s">
        <v>573</v>
      </c>
      <c r="E216" s="327"/>
      <c r="F216" s="327"/>
      <c r="G216" s="327"/>
      <c r="H216" s="327"/>
      <c r="I216" s="441" t="str">
        <f t="shared" si="2"/>
        <v/>
      </c>
      <c r="J216" s="479"/>
      <c r="K216" s="434"/>
      <c r="L216" s="435"/>
      <c r="M216" s="436"/>
      <c r="N216" s="199"/>
      <c r="O216" s="434"/>
      <c r="P216" s="435"/>
      <c r="Q216" s="436"/>
      <c r="R216" s="324" t="str">
        <f t="shared" si="3"/>
        <v/>
      </c>
      <c r="S216" s="402"/>
      <c r="U216" s="8"/>
      <c r="V216" s="8"/>
      <c r="W216" s="8"/>
      <c r="X216" s="8"/>
      <c r="Y216" s="8"/>
      <c r="Z216" s="8"/>
      <c r="AA216" s="8"/>
      <c r="AB216" s="8"/>
    </row>
    <row r="217" spans="2:28" s="6" customFormat="1" ht="15.75" thickBot="1">
      <c r="B217" s="365"/>
      <c r="C217" s="42"/>
      <c r="D217" s="71"/>
      <c r="E217" s="327"/>
      <c r="F217" s="327"/>
      <c r="G217" s="327"/>
      <c r="H217" s="327"/>
      <c r="I217" s="327"/>
      <c r="J217" s="337"/>
      <c r="K217" s="484"/>
      <c r="L217" s="485"/>
      <c r="M217" s="485"/>
      <c r="N217" s="199"/>
      <c r="O217" s="484"/>
      <c r="P217" s="485"/>
      <c r="Q217" s="485"/>
      <c r="R217" s="327"/>
      <c r="S217" s="402"/>
      <c r="U217" s="8"/>
      <c r="V217" s="8"/>
      <c r="W217" s="8"/>
      <c r="X217" s="8"/>
      <c r="Y217" s="8"/>
      <c r="Z217" s="8"/>
      <c r="AA217" s="8"/>
      <c r="AB217" s="8"/>
    </row>
    <row r="218" spans="2:28" s="6" customFormat="1" ht="15.75" thickBot="1">
      <c r="B218" s="365"/>
      <c r="C218" s="179">
        <v>7.2</v>
      </c>
      <c r="D218" s="64" t="s">
        <v>581</v>
      </c>
      <c r="E218" s="63"/>
      <c r="F218" s="63"/>
      <c r="G218" s="63"/>
      <c r="H218" s="63"/>
      <c r="I218" s="441" t="str">
        <f>IF(SUM(K220:K222)&lt;&gt;K218, SUM(K220:K222), "")</f>
        <v/>
      </c>
      <c r="J218" s="488"/>
      <c r="K218" s="454">
        <f>SUM(K220:M222)</f>
        <v>0</v>
      </c>
      <c r="L218" s="455"/>
      <c r="M218" s="456"/>
      <c r="N218" s="333"/>
      <c r="O218" s="454">
        <f>SUM(O220:Q222)</f>
        <v>0</v>
      </c>
      <c r="P218" s="455"/>
      <c r="Q218" s="456"/>
      <c r="R218" s="439" t="str">
        <f>IF(SUM(O220:O222)&lt;&gt;O218, SUM(O220:O222), "")</f>
        <v/>
      </c>
      <c r="S218" s="440"/>
      <c r="U218" s="8"/>
      <c r="V218" s="8"/>
      <c r="W218" s="8"/>
      <c r="X218" s="8"/>
      <c r="Y218" s="8"/>
      <c r="Z218" s="8"/>
      <c r="AA218" s="8"/>
      <c r="AB218" s="8"/>
    </row>
    <row r="219" spans="2:28" s="6" customFormat="1" ht="15.75">
      <c r="B219" s="365"/>
      <c r="C219" s="78"/>
      <c r="D219" s="215" t="s">
        <v>27</v>
      </c>
      <c r="E219" s="327"/>
      <c r="F219" s="327"/>
      <c r="G219" s="327"/>
      <c r="H219" s="327"/>
      <c r="I219" s="327"/>
      <c r="J219" s="327"/>
      <c r="K219" s="486" t="str">
        <f>IF(AND(ISNUMBER(K208), ISNUMBER(K206), ISBLANK(K221)), "Depreciation/amortization cost?", "")</f>
        <v/>
      </c>
      <c r="L219" s="487"/>
      <c r="M219" s="487"/>
      <c r="N219" s="199"/>
      <c r="O219" s="486" t="str">
        <f>IF(AND(ISNUMBER(O208), ISNUMBER(O206), ISBLANK(O221)), "Depreciation/amortization cost?", "")</f>
        <v/>
      </c>
      <c r="P219" s="487"/>
      <c r="Q219" s="487"/>
      <c r="R219" s="327"/>
      <c r="S219" s="402"/>
      <c r="U219" s="8"/>
      <c r="V219" s="8"/>
      <c r="W219" s="8"/>
      <c r="X219" s="8"/>
      <c r="Y219" s="8"/>
      <c r="Z219" s="8"/>
      <c r="AA219" s="8"/>
      <c r="AB219" s="8"/>
    </row>
    <row r="220" spans="2:28" s="6" customFormat="1" ht="15">
      <c r="B220" s="365"/>
      <c r="C220" s="76" t="s">
        <v>580</v>
      </c>
      <c r="D220" s="194" t="s">
        <v>548</v>
      </c>
      <c r="E220" s="36"/>
      <c r="F220" s="36"/>
      <c r="G220" s="36"/>
      <c r="H220" s="36"/>
      <c r="I220" s="327"/>
      <c r="J220" s="324" t="str">
        <f>IF(AND(ISNUMBER(K220), K220&lt;0), K220*(-1), "")</f>
        <v/>
      </c>
      <c r="K220" s="434"/>
      <c r="L220" s="435"/>
      <c r="M220" s="436"/>
      <c r="N220" s="199"/>
      <c r="O220" s="434"/>
      <c r="P220" s="435"/>
      <c r="Q220" s="436"/>
      <c r="R220" s="324" t="str">
        <f t="shared" ref="R220:R221" si="4">IF(AND(ISNUMBER(O220), O220&lt;0), O220*(-1), "")</f>
        <v/>
      </c>
      <c r="S220" s="402"/>
      <c r="U220" s="8"/>
      <c r="V220" s="8"/>
      <c r="W220" s="8"/>
      <c r="X220" s="8"/>
      <c r="Y220" s="8"/>
      <c r="Z220" s="8"/>
      <c r="AA220" s="8"/>
      <c r="AB220" s="8"/>
    </row>
    <row r="221" spans="2:28" s="6" customFormat="1" ht="15">
      <c r="B221" s="365"/>
      <c r="C221" s="76" t="s">
        <v>582</v>
      </c>
      <c r="D221" s="194" t="s">
        <v>584</v>
      </c>
      <c r="E221" s="36"/>
      <c r="F221" s="36"/>
      <c r="G221" s="36"/>
      <c r="H221" s="36"/>
      <c r="I221" s="327"/>
      <c r="J221" s="324" t="str">
        <f t="shared" ref="J221" si="5">IF(AND(ISNUMBER(K221), K221&lt;0), K221*(-1), "")</f>
        <v/>
      </c>
      <c r="K221" s="434"/>
      <c r="L221" s="435"/>
      <c r="M221" s="436"/>
      <c r="N221" s="199"/>
      <c r="O221" s="434"/>
      <c r="P221" s="435"/>
      <c r="Q221" s="436"/>
      <c r="R221" s="324" t="str">
        <f t="shared" si="4"/>
        <v/>
      </c>
      <c r="S221" s="402"/>
      <c r="U221" s="8"/>
      <c r="V221" s="8"/>
      <c r="W221" s="8"/>
      <c r="X221" s="8"/>
      <c r="Y221" s="8"/>
      <c r="Z221" s="8"/>
      <c r="AA221" s="8"/>
      <c r="AB221" s="8"/>
    </row>
    <row r="222" spans="2:28" s="6" customFormat="1" ht="15">
      <c r="B222" s="365"/>
      <c r="C222" s="76" t="s">
        <v>583</v>
      </c>
      <c r="D222" s="194" t="s">
        <v>6967</v>
      </c>
      <c r="E222" s="36"/>
      <c r="F222" s="36"/>
      <c r="G222" s="36"/>
      <c r="H222" s="36"/>
      <c r="I222" s="327"/>
      <c r="J222" s="324"/>
      <c r="K222" s="434"/>
      <c r="L222" s="435"/>
      <c r="M222" s="436"/>
      <c r="N222" s="199"/>
      <c r="O222" s="434"/>
      <c r="P222" s="435"/>
      <c r="Q222" s="436"/>
      <c r="R222" s="324"/>
      <c r="S222" s="402"/>
      <c r="U222" s="8"/>
      <c r="V222" s="8"/>
      <c r="W222" s="8"/>
      <c r="X222" s="8"/>
      <c r="Y222" s="8"/>
      <c r="Z222" s="8"/>
      <c r="AA222" s="8"/>
      <c r="AB222" s="8"/>
    </row>
    <row r="223" spans="2:28" s="6" customFormat="1" ht="15">
      <c r="B223" s="365"/>
      <c r="C223" s="306" t="s">
        <v>6966</v>
      </c>
      <c r="D223" s="307" t="s">
        <v>7631</v>
      </c>
      <c r="E223" s="303"/>
      <c r="F223" s="36"/>
      <c r="G223" s="36"/>
      <c r="H223" s="36"/>
      <c r="I223" s="327"/>
      <c r="J223" s="324"/>
      <c r="K223" s="445"/>
      <c r="L223" s="445"/>
      <c r="M223" s="445"/>
      <c r="N223" s="199"/>
      <c r="O223" s="445"/>
      <c r="P223" s="445"/>
      <c r="Q223" s="445"/>
      <c r="R223" s="324"/>
      <c r="S223" s="402"/>
      <c r="U223" s="8"/>
      <c r="V223" s="8"/>
      <c r="W223" s="8"/>
      <c r="X223" s="8"/>
      <c r="Y223" s="8"/>
      <c r="Z223" s="8"/>
      <c r="AA223" s="8"/>
      <c r="AB223" s="8"/>
    </row>
    <row r="224" spans="2:28" s="6" customFormat="1" ht="16.5" thickBot="1">
      <c r="B224" s="365"/>
      <c r="C224" s="78"/>
      <c r="D224" s="68"/>
      <c r="E224" s="327"/>
      <c r="F224" s="327"/>
      <c r="G224" s="327"/>
      <c r="H224" s="327"/>
      <c r="I224" s="327"/>
      <c r="J224" s="327"/>
      <c r="K224" s="482"/>
      <c r="L224" s="483"/>
      <c r="M224" s="483"/>
      <c r="N224" s="199"/>
      <c r="O224" s="482"/>
      <c r="P224" s="483"/>
      <c r="Q224" s="483"/>
      <c r="R224" s="327"/>
      <c r="S224" s="402"/>
      <c r="U224" s="8"/>
      <c r="V224" s="8"/>
      <c r="W224" s="8"/>
      <c r="X224" s="8"/>
      <c r="Y224" s="8"/>
      <c r="Z224" s="8"/>
      <c r="AA224" s="8"/>
      <c r="AB224" s="8"/>
    </row>
    <row r="225" spans="2:28" s="6" customFormat="1" ht="15.75" thickBot="1">
      <c r="B225" s="365"/>
      <c r="C225" s="179">
        <v>7.3</v>
      </c>
      <c r="D225" s="64" t="s">
        <v>165</v>
      </c>
      <c r="E225" s="327"/>
      <c r="F225" s="327"/>
      <c r="G225" s="327"/>
      <c r="H225" s="327"/>
      <c r="I225" s="441" t="str">
        <f>IF(K225&lt;0, K225*(-1), "")</f>
        <v/>
      </c>
      <c r="J225" s="614"/>
      <c r="K225" s="454"/>
      <c r="L225" s="455"/>
      <c r="M225" s="456"/>
      <c r="N225" s="339"/>
      <c r="O225" s="454"/>
      <c r="P225" s="455"/>
      <c r="Q225" s="456"/>
      <c r="R225" s="439" t="str">
        <f>IF(O225&lt;0, O225*(-1), "")</f>
        <v/>
      </c>
      <c r="S225" s="440"/>
      <c r="U225" s="8"/>
      <c r="V225" s="8"/>
      <c r="W225" s="8"/>
      <c r="X225" s="8"/>
      <c r="Y225" s="8"/>
      <c r="Z225" s="8"/>
      <c r="AA225" s="8"/>
      <c r="AB225" s="8"/>
    </row>
    <row r="226" spans="2:28" s="6" customFormat="1" ht="7.5" customHeight="1">
      <c r="B226" s="365"/>
      <c r="C226" s="79"/>
      <c r="D226" s="64"/>
      <c r="E226" s="327"/>
      <c r="F226" s="327"/>
      <c r="G226" s="327"/>
      <c r="H226" s="327"/>
      <c r="I226" s="324"/>
      <c r="J226" s="336"/>
      <c r="K226" s="239"/>
      <c r="L226" s="239"/>
      <c r="M226" s="239"/>
      <c r="N226" s="339"/>
      <c r="O226" s="239"/>
      <c r="P226" s="239"/>
      <c r="Q226" s="239"/>
      <c r="R226" s="324"/>
      <c r="S226" s="402"/>
      <c r="U226" s="8"/>
      <c r="V226" s="8"/>
      <c r="W226" s="8"/>
      <c r="X226" s="8"/>
      <c r="Y226" s="8"/>
      <c r="Z226" s="8"/>
      <c r="AA226" s="8"/>
      <c r="AB226" s="8"/>
    </row>
    <row r="227" spans="2:28" s="6" customFormat="1" ht="15">
      <c r="B227" s="365"/>
      <c r="C227" s="79"/>
      <c r="D227" s="64"/>
      <c r="E227" s="327"/>
      <c r="F227" s="327"/>
      <c r="G227" s="327"/>
      <c r="H227" s="327"/>
      <c r="I227" s="324"/>
      <c r="J227" s="336"/>
      <c r="K227" s="239"/>
      <c r="L227" s="239"/>
      <c r="M227" s="239"/>
      <c r="N227" s="339"/>
      <c r="O227" s="239"/>
      <c r="P227" s="239"/>
      <c r="Q227" s="239"/>
      <c r="R227" s="324"/>
      <c r="S227" s="402"/>
      <c r="U227" s="8"/>
      <c r="V227" s="8"/>
      <c r="W227" s="8"/>
      <c r="X227" s="8"/>
      <c r="Y227" s="8"/>
      <c r="Z227" s="8"/>
      <c r="AA227" s="8"/>
      <c r="AB227" s="8"/>
    </row>
    <row r="228" spans="2:28" s="6" customFormat="1" ht="15.75" thickBot="1">
      <c r="B228" s="367"/>
      <c r="C228" s="368"/>
      <c r="D228" s="368"/>
      <c r="E228" s="368"/>
      <c r="F228" s="368"/>
      <c r="G228" s="368"/>
      <c r="H228" s="368"/>
      <c r="I228" s="368"/>
      <c r="J228" s="368"/>
      <c r="K228" s="457"/>
      <c r="L228" s="458"/>
      <c r="M228" s="458"/>
      <c r="N228" s="369"/>
      <c r="O228" s="457"/>
      <c r="P228" s="458"/>
      <c r="Q228" s="458"/>
      <c r="R228" s="368"/>
      <c r="S228" s="370"/>
      <c r="U228" s="8"/>
      <c r="V228" s="8"/>
      <c r="W228" s="8"/>
      <c r="X228" s="8"/>
      <c r="Y228" s="8"/>
      <c r="Z228" s="8"/>
      <c r="AA228" s="8"/>
      <c r="AB228" s="8"/>
    </row>
    <row r="229" spans="2:28" s="6" customFormat="1" ht="15.75" thickTop="1" thickBot="1">
      <c r="K229" s="232"/>
      <c r="L229" s="232"/>
      <c r="M229" s="232"/>
      <c r="N229" s="232"/>
      <c r="O229" s="232"/>
      <c r="P229" s="232"/>
      <c r="Q229" s="232"/>
      <c r="U229" s="8"/>
      <c r="V229" s="8"/>
      <c r="W229" s="8"/>
      <c r="X229" s="8"/>
      <c r="Y229" s="8"/>
      <c r="Z229" s="8"/>
      <c r="AA229" s="8"/>
      <c r="AB229" s="8"/>
    </row>
    <row r="230" spans="2:28" s="6" customFormat="1" ht="15" thickTop="1">
      <c r="B230" s="361"/>
      <c r="C230" s="362"/>
      <c r="D230" s="362"/>
      <c r="E230" s="362"/>
      <c r="F230" s="362"/>
      <c r="G230" s="362"/>
      <c r="H230" s="362"/>
      <c r="I230" s="362"/>
      <c r="J230" s="362"/>
      <c r="K230" s="363"/>
      <c r="L230" s="363"/>
      <c r="M230" s="363"/>
      <c r="N230" s="363"/>
      <c r="O230" s="363"/>
      <c r="P230" s="363"/>
      <c r="Q230" s="363"/>
      <c r="R230" s="362"/>
      <c r="S230" s="364"/>
      <c r="U230" s="8"/>
      <c r="V230" s="8"/>
      <c r="W230" s="8"/>
      <c r="X230" s="8"/>
      <c r="Y230" s="8"/>
      <c r="Z230" s="8"/>
      <c r="AA230" s="8"/>
      <c r="AB230" s="8"/>
    </row>
    <row r="231" spans="2:28" s="6" customFormat="1" ht="15.75">
      <c r="B231" s="365"/>
      <c r="C231" s="231" t="s">
        <v>1556</v>
      </c>
      <c r="D231" s="231" t="s">
        <v>1557</v>
      </c>
      <c r="E231" s="327"/>
      <c r="F231" s="327"/>
      <c r="G231" s="327"/>
      <c r="H231" s="327"/>
      <c r="I231" s="327"/>
      <c r="J231" s="327"/>
      <c r="K231" s="199"/>
      <c r="L231" s="199"/>
      <c r="M231" s="199"/>
      <c r="N231" s="199"/>
      <c r="O231" s="199"/>
      <c r="P231" s="199"/>
      <c r="Q231" s="199"/>
      <c r="R231" s="327"/>
      <c r="S231" s="366"/>
      <c r="U231" s="8"/>
      <c r="V231" s="8"/>
      <c r="W231" s="8"/>
      <c r="X231" s="8"/>
      <c r="Y231" s="8"/>
      <c r="Z231" s="8"/>
      <c r="AA231" s="8"/>
      <c r="AB231" s="8"/>
    </row>
    <row r="232" spans="2:28" s="6" customFormat="1" ht="16.5" thickBot="1">
      <c r="B232" s="365"/>
      <c r="C232" s="34"/>
      <c r="D232" s="68"/>
      <c r="E232" s="327"/>
      <c r="F232" s="327"/>
      <c r="G232" s="327"/>
      <c r="H232" s="327"/>
      <c r="I232" s="327"/>
      <c r="J232" s="327"/>
      <c r="K232" s="448" t="s">
        <v>11020</v>
      </c>
      <c r="L232" s="448"/>
      <c r="M232" s="448"/>
      <c r="N232" s="354"/>
      <c r="O232" s="448" t="s">
        <v>11021</v>
      </c>
      <c r="P232" s="448"/>
      <c r="Q232" s="448"/>
      <c r="R232" s="327"/>
      <c r="S232" s="366"/>
      <c r="U232" s="8"/>
      <c r="V232" s="8"/>
      <c r="W232" s="8"/>
      <c r="X232" s="8"/>
      <c r="Y232" s="8"/>
      <c r="Z232" s="8"/>
      <c r="AA232" s="8"/>
      <c r="AB232" s="8"/>
    </row>
    <row r="233" spans="2:28" s="10" customFormat="1" ht="15.75" thickBot="1">
      <c r="B233" s="408"/>
      <c r="C233" s="221">
        <v>8.1</v>
      </c>
      <c r="D233" s="80" t="s">
        <v>1559</v>
      </c>
      <c r="E233" s="81"/>
      <c r="F233" s="81"/>
      <c r="G233" s="63"/>
      <c r="H233" s="63"/>
      <c r="I233" s="441" t="str">
        <f>IF(SUM(K235:K238)&lt;&gt;K233, SUM(K235:K238), "")</f>
        <v/>
      </c>
      <c r="J233" s="488"/>
      <c r="K233" s="454">
        <f>K144</f>
        <v>0</v>
      </c>
      <c r="L233" s="455"/>
      <c r="M233" s="456"/>
      <c r="N233" s="333"/>
      <c r="O233" s="454">
        <f>O144</f>
        <v>0</v>
      </c>
      <c r="P233" s="455"/>
      <c r="Q233" s="456"/>
      <c r="R233" s="439" t="str">
        <f>IF(SUM(O235:O238)&lt;&gt;O233, SUM(O235:O238), "")</f>
        <v/>
      </c>
      <c r="S233" s="440"/>
      <c r="U233" s="149"/>
      <c r="V233" s="149"/>
      <c r="W233" s="149"/>
      <c r="X233" s="149"/>
      <c r="Y233" s="149"/>
      <c r="Z233" s="149"/>
      <c r="AA233" s="149"/>
      <c r="AB233" s="149"/>
    </row>
    <row r="234" spans="2:28" s="6" customFormat="1" ht="15">
      <c r="B234" s="365"/>
      <c r="C234" s="218"/>
      <c r="D234" s="215" t="s">
        <v>27</v>
      </c>
      <c r="E234" s="327"/>
      <c r="F234" s="327"/>
      <c r="G234" s="327"/>
      <c r="H234" s="327"/>
      <c r="I234" s="480"/>
      <c r="J234" s="481"/>
      <c r="K234" s="476"/>
      <c r="L234" s="478"/>
      <c r="M234" s="478"/>
      <c r="N234" s="199"/>
      <c r="O234" s="476"/>
      <c r="P234" s="478"/>
      <c r="Q234" s="478"/>
      <c r="R234" s="441"/>
      <c r="S234" s="440"/>
      <c r="U234" s="8"/>
      <c r="V234" s="8"/>
      <c r="W234" s="8"/>
      <c r="X234" s="8"/>
      <c r="Y234" s="8"/>
      <c r="Z234" s="8"/>
      <c r="AA234" s="8"/>
      <c r="AB234" s="8"/>
    </row>
    <row r="235" spans="2:28" s="6" customFormat="1" ht="15">
      <c r="B235" s="365"/>
      <c r="C235" s="224" t="s">
        <v>222</v>
      </c>
      <c r="D235" s="214" t="s">
        <v>1560</v>
      </c>
      <c r="E235" s="327"/>
      <c r="F235" s="327"/>
      <c r="G235" s="327"/>
      <c r="H235" s="327"/>
      <c r="I235" s="441" t="str">
        <f>IF(K235&lt;&gt;K146, K146, "")</f>
        <v/>
      </c>
      <c r="J235" s="489"/>
      <c r="K235" s="434">
        <f>K146</f>
        <v>0</v>
      </c>
      <c r="L235" s="435"/>
      <c r="M235" s="436"/>
      <c r="N235" s="339"/>
      <c r="O235" s="434">
        <f>O146</f>
        <v>0</v>
      </c>
      <c r="P235" s="435"/>
      <c r="Q235" s="436"/>
      <c r="R235" s="442" t="str">
        <f>IF(O235&lt;&gt;O146, O146, "")</f>
        <v/>
      </c>
      <c r="S235" s="440"/>
      <c r="U235" s="8"/>
      <c r="V235" s="8"/>
      <c r="W235" s="8"/>
      <c r="X235" s="8"/>
      <c r="Y235" s="8"/>
      <c r="Z235" s="8"/>
      <c r="AA235" s="8"/>
      <c r="AB235" s="8"/>
    </row>
    <row r="236" spans="2:28" s="6" customFormat="1" ht="15">
      <c r="B236" s="365"/>
      <c r="C236" s="224" t="s">
        <v>223</v>
      </c>
      <c r="D236" s="214" t="s">
        <v>1561</v>
      </c>
      <c r="E236" s="327"/>
      <c r="F236" s="327"/>
      <c r="G236" s="327"/>
      <c r="H236" s="327"/>
      <c r="I236" s="441" t="str">
        <f>IF(K236&lt;&gt;K166, K166, "")</f>
        <v/>
      </c>
      <c r="J236" s="489"/>
      <c r="K236" s="434">
        <f>K166</f>
        <v>0</v>
      </c>
      <c r="L236" s="435"/>
      <c r="M236" s="436"/>
      <c r="N236" s="339"/>
      <c r="O236" s="434">
        <f>O166</f>
        <v>0</v>
      </c>
      <c r="P236" s="435"/>
      <c r="Q236" s="436"/>
      <c r="R236" s="442" t="str">
        <f>IF(O236&lt;&gt;O166, O166, "")</f>
        <v/>
      </c>
      <c r="S236" s="440"/>
      <c r="U236" s="8"/>
      <c r="V236" s="8"/>
      <c r="W236" s="8"/>
      <c r="X236" s="8"/>
      <c r="Y236" s="8"/>
      <c r="Z236" s="8"/>
      <c r="AA236" s="8"/>
      <c r="AB236" s="8"/>
    </row>
    <row r="237" spans="2:28" s="6" customFormat="1" ht="15">
      <c r="B237" s="365"/>
      <c r="C237" s="224" t="s">
        <v>224</v>
      </c>
      <c r="D237" s="214" t="s">
        <v>1562</v>
      </c>
      <c r="E237" s="327"/>
      <c r="F237" s="327"/>
      <c r="G237" s="327"/>
      <c r="H237" s="327"/>
      <c r="I237" s="441" t="str">
        <f>IF(K237&lt;&gt;K172, K172, "")</f>
        <v/>
      </c>
      <c r="J237" s="489"/>
      <c r="K237" s="434">
        <f>K172</f>
        <v>0</v>
      </c>
      <c r="L237" s="435"/>
      <c r="M237" s="436"/>
      <c r="N237" s="339"/>
      <c r="O237" s="434">
        <f>O172</f>
        <v>0</v>
      </c>
      <c r="P237" s="435"/>
      <c r="Q237" s="436"/>
      <c r="R237" s="442" t="str">
        <f>IF(O237&lt;&gt;O172, O172, "")</f>
        <v/>
      </c>
      <c r="S237" s="440"/>
      <c r="U237" s="8"/>
      <c r="V237" s="8"/>
      <c r="W237" s="8"/>
      <c r="X237" s="8"/>
      <c r="Y237" s="8"/>
      <c r="Z237" s="8"/>
      <c r="AA237" s="8"/>
      <c r="AB237" s="8"/>
    </row>
    <row r="238" spans="2:28" s="6" customFormat="1" ht="15">
      <c r="B238" s="365"/>
      <c r="C238" s="224" t="s">
        <v>567</v>
      </c>
      <c r="D238" s="214" t="s">
        <v>1558</v>
      </c>
      <c r="E238" s="327"/>
      <c r="F238" s="327"/>
      <c r="G238" s="327"/>
      <c r="H238" s="327"/>
      <c r="I238" s="441" t="str">
        <f>IF(K238&lt;&gt;K193, K193, "")</f>
        <v/>
      </c>
      <c r="J238" s="489"/>
      <c r="K238" s="434">
        <f>K193</f>
        <v>0</v>
      </c>
      <c r="L238" s="435"/>
      <c r="M238" s="436"/>
      <c r="N238" s="339"/>
      <c r="O238" s="434">
        <f>O193</f>
        <v>0</v>
      </c>
      <c r="P238" s="435"/>
      <c r="Q238" s="436"/>
      <c r="R238" s="442" t="str">
        <f>IF(O238&lt;&gt;O193, O193, "")</f>
        <v/>
      </c>
      <c r="S238" s="440"/>
      <c r="U238" s="8"/>
      <c r="V238" s="8"/>
      <c r="W238" s="8"/>
      <c r="X238" s="8"/>
      <c r="Y238" s="8"/>
      <c r="Z238" s="8"/>
      <c r="AA238" s="8"/>
      <c r="AB238" s="8"/>
    </row>
    <row r="239" spans="2:28" s="6" customFormat="1" ht="15.75" thickBot="1">
      <c r="B239" s="365"/>
      <c r="C239" s="219"/>
      <c r="D239" s="85"/>
      <c r="E239" s="327"/>
      <c r="F239" s="327"/>
      <c r="G239" s="327"/>
      <c r="H239" s="327"/>
      <c r="I239" s="480"/>
      <c r="J239" s="481"/>
      <c r="K239" s="466"/>
      <c r="L239" s="467"/>
      <c r="M239" s="467"/>
      <c r="N239" s="339"/>
      <c r="O239" s="466"/>
      <c r="P239" s="467"/>
      <c r="Q239" s="467"/>
      <c r="R239" s="441"/>
      <c r="S239" s="440"/>
      <c r="U239" s="8"/>
      <c r="V239" s="8"/>
      <c r="W239" s="8"/>
      <c r="X239" s="8"/>
      <c r="Y239" s="8"/>
      <c r="Z239" s="8"/>
      <c r="AA239" s="8"/>
      <c r="AB239" s="8"/>
    </row>
    <row r="240" spans="2:28" s="10" customFormat="1" ht="15.75" thickBot="1">
      <c r="B240" s="408"/>
      <c r="C240" s="221">
        <v>8.1999999999999993</v>
      </c>
      <c r="D240" s="80" t="s">
        <v>164</v>
      </c>
      <c r="E240" s="81"/>
      <c r="F240" s="81"/>
      <c r="G240" s="63"/>
      <c r="H240" s="63"/>
      <c r="I240" s="441" t="str">
        <f>IF((SUM(K208:K216))&lt;&gt;K240,(SUM(K208:K216)),"")</f>
        <v/>
      </c>
      <c r="J240" s="488"/>
      <c r="K240" s="454">
        <f>K206</f>
        <v>0</v>
      </c>
      <c r="L240" s="455"/>
      <c r="M240" s="456"/>
      <c r="N240" s="333"/>
      <c r="O240" s="454">
        <f>O206</f>
        <v>0</v>
      </c>
      <c r="P240" s="455"/>
      <c r="Q240" s="456"/>
      <c r="R240" s="439" t="str">
        <f>IF((SUM(O208:O216))&lt;&gt;O240,(SUM(O208:O216)),"")</f>
        <v/>
      </c>
      <c r="S240" s="440"/>
      <c r="U240" s="149"/>
      <c r="V240" s="149"/>
      <c r="W240" s="149"/>
      <c r="X240" s="149"/>
      <c r="Y240" s="149"/>
      <c r="Z240" s="149"/>
      <c r="AA240" s="149"/>
      <c r="AB240" s="149"/>
    </row>
    <row r="241" spans="2:28" s="6" customFormat="1" ht="15.75" thickBot="1">
      <c r="B241" s="365"/>
      <c r="C241" s="219"/>
      <c r="D241" s="85"/>
      <c r="E241" s="327"/>
      <c r="F241" s="327"/>
      <c r="G241" s="327"/>
      <c r="H241" s="327"/>
      <c r="I241" s="480"/>
      <c r="J241" s="481"/>
      <c r="K241" s="446"/>
      <c r="L241" s="447"/>
      <c r="M241" s="447"/>
      <c r="N241" s="339"/>
      <c r="O241" s="446"/>
      <c r="P241" s="447"/>
      <c r="Q241" s="447"/>
      <c r="R241" s="441"/>
      <c r="S241" s="440"/>
      <c r="U241" s="8"/>
      <c r="V241" s="8"/>
      <c r="W241" s="8"/>
      <c r="X241" s="8"/>
      <c r="Y241" s="8"/>
      <c r="Z241" s="8"/>
      <c r="AA241" s="8"/>
      <c r="AB241" s="8"/>
    </row>
    <row r="242" spans="2:28" s="10" customFormat="1" ht="15.75" thickBot="1">
      <c r="B242" s="408"/>
      <c r="C242" s="221">
        <v>8.3000000000000007</v>
      </c>
      <c r="D242" s="80" t="s">
        <v>585</v>
      </c>
      <c r="E242" s="81"/>
      <c r="F242" s="81"/>
      <c r="G242" s="63"/>
      <c r="H242" s="63"/>
      <c r="I242" s="441" t="str">
        <f>IF((K233-K240)&lt;&gt;K242, K233-K240, "")</f>
        <v/>
      </c>
      <c r="J242" s="488"/>
      <c r="K242" s="454">
        <f>K233-K240</f>
        <v>0</v>
      </c>
      <c r="L242" s="455"/>
      <c r="M242" s="456"/>
      <c r="N242" s="333"/>
      <c r="O242" s="454">
        <f>O233-O240</f>
        <v>0</v>
      </c>
      <c r="P242" s="455"/>
      <c r="Q242" s="456"/>
      <c r="R242" s="439" t="str">
        <f>IF((O233-O240)&lt;&gt;O242, O233-O240, "")</f>
        <v/>
      </c>
      <c r="S242" s="440"/>
      <c r="U242" s="149"/>
      <c r="V242" s="149"/>
      <c r="W242" s="149"/>
      <c r="X242" s="149"/>
      <c r="Y242" s="149"/>
      <c r="Z242" s="149"/>
      <c r="AA242" s="149"/>
      <c r="AB242" s="149"/>
    </row>
    <row r="243" spans="2:28" s="6" customFormat="1" ht="15.75" thickBot="1">
      <c r="B243" s="365"/>
      <c r="C243" s="220"/>
      <c r="D243" s="217" t="s">
        <v>1563</v>
      </c>
      <c r="E243" s="68"/>
      <c r="F243" s="327"/>
      <c r="G243" s="327"/>
      <c r="H243" s="327"/>
      <c r="I243" s="480"/>
      <c r="J243" s="481"/>
      <c r="K243" s="464"/>
      <c r="L243" s="465"/>
      <c r="M243" s="465"/>
      <c r="N243" s="199"/>
      <c r="O243" s="464"/>
      <c r="P243" s="465"/>
      <c r="Q243" s="465"/>
      <c r="R243" s="441"/>
      <c r="S243" s="440"/>
      <c r="U243" s="8"/>
      <c r="V243" s="8"/>
      <c r="W243" s="8"/>
      <c r="X243" s="8"/>
      <c r="Y243" s="8"/>
      <c r="Z243" s="8"/>
      <c r="AA243" s="8"/>
      <c r="AB243" s="8"/>
    </row>
    <row r="244" spans="2:28" s="10" customFormat="1" ht="15.75" thickBot="1">
      <c r="B244" s="408"/>
      <c r="C244" s="221">
        <v>8.4</v>
      </c>
      <c r="D244" s="80" t="s">
        <v>586</v>
      </c>
      <c r="E244" s="81"/>
      <c r="F244" s="81"/>
      <c r="G244" s="63"/>
      <c r="H244" s="63"/>
      <c r="I244" s="441" t="str">
        <f>IF(SUM(K220:K222)&lt;&gt;K244, SUM(K220:K222), "")</f>
        <v/>
      </c>
      <c r="J244" s="488"/>
      <c r="K244" s="454">
        <f>K218</f>
        <v>0</v>
      </c>
      <c r="L244" s="455"/>
      <c r="M244" s="456"/>
      <c r="N244" s="333"/>
      <c r="O244" s="454">
        <f>O218</f>
        <v>0</v>
      </c>
      <c r="P244" s="455"/>
      <c r="Q244" s="456"/>
      <c r="R244" s="439" t="str">
        <f>IF(SUM(O220:O222)&lt;&gt;O244, SUM(O220:O222), "")</f>
        <v/>
      </c>
      <c r="S244" s="440"/>
      <c r="U244" s="149"/>
      <c r="V244" s="149"/>
      <c r="W244" s="149"/>
      <c r="X244" s="149"/>
      <c r="Y244" s="149"/>
      <c r="Z244" s="149"/>
      <c r="AA244" s="149"/>
      <c r="AB244" s="149"/>
    </row>
    <row r="245" spans="2:28" s="6" customFormat="1" ht="15.75" thickBot="1">
      <c r="B245" s="365"/>
      <c r="C245" s="220"/>
      <c r="D245" s="87"/>
      <c r="E245" s="68"/>
      <c r="F245" s="327"/>
      <c r="G245" s="327"/>
      <c r="H245" s="327"/>
      <c r="I245" s="480" t="s">
        <v>622</v>
      </c>
      <c r="J245" s="481"/>
      <c r="K245" s="464"/>
      <c r="L245" s="465"/>
      <c r="M245" s="465"/>
      <c r="N245" s="199"/>
      <c r="O245" s="464"/>
      <c r="P245" s="465"/>
      <c r="Q245" s="465"/>
      <c r="R245" s="441"/>
      <c r="S245" s="440"/>
      <c r="U245" s="8"/>
      <c r="V245" s="8"/>
      <c r="W245" s="8"/>
      <c r="X245" s="8"/>
      <c r="Y245" s="8"/>
      <c r="Z245" s="8"/>
      <c r="AA245" s="8"/>
      <c r="AB245" s="8"/>
    </row>
    <row r="246" spans="2:28" s="10" customFormat="1" ht="15.75" thickBot="1">
      <c r="B246" s="408"/>
      <c r="C246" s="221">
        <v>8.5</v>
      </c>
      <c r="D246" s="80" t="s">
        <v>165</v>
      </c>
      <c r="E246" s="81"/>
      <c r="F246" s="81"/>
      <c r="G246" s="63"/>
      <c r="H246" s="63"/>
      <c r="I246" s="441" t="str">
        <f>IF(K246&lt;&gt;K225, K225, "")</f>
        <v/>
      </c>
      <c r="J246" s="488"/>
      <c r="K246" s="454">
        <f>K225</f>
        <v>0</v>
      </c>
      <c r="L246" s="455"/>
      <c r="M246" s="456"/>
      <c r="N246" s="333"/>
      <c r="O246" s="454">
        <f>O225</f>
        <v>0</v>
      </c>
      <c r="P246" s="455"/>
      <c r="Q246" s="456"/>
      <c r="R246" s="439" t="str">
        <f>IF(O246&lt;&gt;O225, O225, "")</f>
        <v/>
      </c>
      <c r="S246" s="440"/>
      <c r="U246" s="149"/>
      <c r="V246" s="149"/>
      <c r="W246" s="149"/>
      <c r="X246" s="149"/>
      <c r="Y246" s="149"/>
      <c r="Z246" s="149"/>
      <c r="AA246" s="149"/>
      <c r="AB246" s="149"/>
    </row>
    <row r="247" spans="2:28" s="6" customFormat="1" ht="15.75" thickBot="1">
      <c r="B247" s="365"/>
      <c r="C247" s="220"/>
      <c r="D247" s="87"/>
      <c r="E247" s="68"/>
      <c r="F247" s="327"/>
      <c r="G247" s="327"/>
      <c r="H247" s="327"/>
      <c r="I247" s="480"/>
      <c r="J247" s="481"/>
      <c r="K247" s="464"/>
      <c r="L247" s="465"/>
      <c r="M247" s="465"/>
      <c r="N247" s="199"/>
      <c r="O247" s="339"/>
      <c r="P247" s="339"/>
      <c r="Q247" s="339"/>
      <c r="R247" s="441"/>
      <c r="S247" s="440"/>
      <c r="U247" s="8"/>
      <c r="V247" s="8"/>
      <c r="W247" s="8"/>
      <c r="X247" s="8"/>
      <c r="Y247" s="8"/>
      <c r="Z247" s="8"/>
      <c r="AA247" s="8"/>
      <c r="AB247" s="8"/>
    </row>
    <row r="248" spans="2:28" s="10" customFormat="1" ht="15.75" thickBot="1">
      <c r="B248" s="408"/>
      <c r="C248" s="221">
        <v>8.6</v>
      </c>
      <c r="D248" s="80" t="s">
        <v>578</v>
      </c>
      <c r="E248" s="72"/>
      <c r="F248" s="63"/>
      <c r="G248" s="63"/>
      <c r="H248" s="63"/>
      <c r="I248" s="441" t="str">
        <f>IF((K242-K218-K225)&lt;&gt;K248, (K242-K218-K225), "")</f>
        <v/>
      </c>
      <c r="J248" s="488"/>
      <c r="K248" s="454">
        <f>K242-K218-K225</f>
        <v>0</v>
      </c>
      <c r="L248" s="455"/>
      <c r="M248" s="456"/>
      <c r="N248" s="333"/>
      <c r="O248" s="454">
        <f>O242-O218-O225</f>
        <v>0</v>
      </c>
      <c r="P248" s="455"/>
      <c r="Q248" s="456"/>
      <c r="R248" s="439" t="str">
        <f>IF((O242-O218-O225)&lt;&gt;O248, (O242-O218-O225), "")</f>
        <v/>
      </c>
      <c r="S248" s="440"/>
      <c r="U248" s="149"/>
      <c r="V248" s="149"/>
      <c r="W248" s="149"/>
      <c r="X248" s="149"/>
      <c r="Y248" s="149"/>
      <c r="Z248" s="149"/>
      <c r="AA248" s="149"/>
      <c r="AB248" s="149"/>
    </row>
    <row r="249" spans="2:28" s="6" customFormat="1" ht="15.75">
      <c r="B249" s="365"/>
      <c r="C249" s="78"/>
      <c r="D249" s="217" t="s">
        <v>166</v>
      </c>
      <c r="E249" s="327"/>
      <c r="F249" s="327"/>
      <c r="G249" s="327"/>
      <c r="H249" s="327"/>
      <c r="I249" s="480"/>
      <c r="J249" s="481"/>
      <c r="K249" s="432"/>
      <c r="L249" s="433"/>
      <c r="M249" s="433"/>
      <c r="N249" s="199"/>
      <c r="O249" s="432"/>
      <c r="P249" s="433"/>
      <c r="Q249" s="433"/>
      <c r="R249" s="441"/>
      <c r="S249" s="440"/>
      <c r="U249" s="8"/>
      <c r="V249" s="8"/>
      <c r="W249" s="8"/>
      <c r="X249" s="8"/>
      <c r="Y249" s="8"/>
      <c r="Z249" s="8"/>
      <c r="AA249" s="8"/>
      <c r="AB249" s="8"/>
    </row>
    <row r="250" spans="2:28" s="6" customFormat="1" ht="15.75" thickBot="1">
      <c r="B250" s="367"/>
      <c r="C250" s="409"/>
      <c r="D250" s="368"/>
      <c r="E250" s="368"/>
      <c r="F250" s="368"/>
      <c r="G250" s="368"/>
      <c r="H250" s="368"/>
      <c r="I250" s="564"/>
      <c r="J250" s="619"/>
      <c r="K250" s="457"/>
      <c r="L250" s="458"/>
      <c r="M250" s="458"/>
      <c r="N250" s="369"/>
      <c r="O250" s="457"/>
      <c r="P250" s="458"/>
      <c r="Q250" s="458"/>
      <c r="R250" s="443"/>
      <c r="S250" s="444"/>
      <c r="U250" s="8"/>
      <c r="V250" s="8"/>
      <c r="W250" s="8"/>
      <c r="X250" s="8"/>
      <c r="Y250" s="8"/>
      <c r="Z250" s="8"/>
      <c r="AA250" s="8"/>
      <c r="AB250" s="8"/>
    </row>
    <row r="251" spans="2:28" s="6" customFormat="1" ht="15.75" thickTop="1" thickBot="1">
      <c r="K251" s="232"/>
      <c r="L251" s="232"/>
      <c r="M251" s="232"/>
      <c r="N251" s="232"/>
      <c r="O251" s="232"/>
      <c r="P251" s="232"/>
      <c r="Q251" s="232"/>
      <c r="U251" s="8"/>
      <c r="V251" s="8"/>
      <c r="W251" s="8"/>
      <c r="X251" s="8"/>
      <c r="Y251" s="8"/>
      <c r="Z251" s="8"/>
      <c r="AA251" s="8"/>
      <c r="AB251" s="8"/>
    </row>
    <row r="252" spans="2:28" s="6" customFormat="1" ht="15" thickTop="1">
      <c r="B252" s="361"/>
      <c r="C252" s="410"/>
      <c r="D252" s="362"/>
      <c r="E252" s="362"/>
      <c r="F252" s="362"/>
      <c r="G252" s="362"/>
      <c r="H252" s="362"/>
      <c r="I252" s="362"/>
      <c r="J252" s="362"/>
      <c r="K252" s="363"/>
      <c r="L252" s="363"/>
      <c r="M252" s="363"/>
      <c r="N252" s="363"/>
      <c r="O252" s="363"/>
      <c r="P252" s="363"/>
      <c r="Q252" s="363"/>
      <c r="R252" s="362"/>
      <c r="S252" s="364"/>
      <c r="U252" s="8"/>
      <c r="V252" s="8"/>
      <c r="W252" s="8"/>
      <c r="X252" s="8"/>
      <c r="Y252" s="8"/>
      <c r="Z252" s="8"/>
      <c r="AA252" s="8"/>
      <c r="AB252" s="8"/>
    </row>
    <row r="253" spans="2:28" s="6" customFormat="1" ht="15.75">
      <c r="B253" s="365"/>
      <c r="C253" s="223" t="s">
        <v>1564</v>
      </c>
      <c r="D253" s="223" t="s">
        <v>1565</v>
      </c>
      <c r="E253" s="327"/>
      <c r="F253" s="327"/>
      <c r="G253" s="327"/>
      <c r="H253" s="327"/>
      <c r="I253" s="327"/>
      <c r="J253" s="327"/>
      <c r="K253" s="199"/>
      <c r="L253" s="199"/>
      <c r="M253" s="199"/>
      <c r="N253" s="199"/>
      <c r="O253" s="199"/>
      <c r="P253" s="199"/>
      <c r="Q253" s="199"/>
      <c r="R253" s="327"/>
      <c r="S253" s="366"/>
      <c r="U253" s="8"/>
      <c r="V253" s="8"/>
      <c r="W253" s="8"/>
      <c r="X253" s="8"/>
      <c r="Y253" s="8"/>
      <c r="Z253" s="8"/>
      <c r="AA253" s="8"/>
      <c r="AB253" s="8"/>
    </row>
    <row r="254" spans="2:28" s="6" customFormat="1" ht="16.5" thickBot="1">
      <c r="B254" s="365"/>
      <c r="C254" s="78"/>
      <c r="D254" s="68"/>
      <c r="E254" s="327"/>
      <c r="F254" s="327"/>
      <c r="G254" s="327"/>
      <c r="H254" s="327"/>
      <c r="I254" s="327"/>
      <c r="J254" s="327"/>
      <c r="K254" s="582" t="s">
        <v>11022</v>
      </c>
      <c r="L254" s="582"/>
      <c r="M254" s="582"/>
      <c r="N254" s="354"/>
      <c r="O254" s="448" t="s">
        <v>11023</v>
      </c>
      <c r="P254" s="448"/>
      <c r="Q254" s="448"/>
      <c r="R254" s="324"/>
      <c r="S254" s="402"/>
      <c r="U254" s="8"/>
      <c r="V254" s="8"/>
      <c r="W254" s="8"/>
      <c r="X254" s="8"/>
      <c r="Y254" s="8"/>
      <c r="Z254" s="8"/>
      <c r="AA254" s="8"/>
      <c r="AB254" s="8"/>
    </row>
    <row r="255" spans="2:28" s="10" customFormat="1" ht="15.75" thickBot="1">
      <c r="B255" s="408"/>
      <c r="C255" s="221">
        <v>9.1</v>
      </c>
      <c r="D255" s="88" t="s">
        <v>283</v>
      </c>
      <c r="E255" s="55"/>
      <c r="F255" s="63"/>
      <c r="G255" s="63"/>
      <c r="H255" s="441" t="str">
        <f>IF((SUM(K256,K259))&lt;&gt;K255,(SUM(K256,K259)),"")</f>
        <v/>
      </c>
      <c r="I255" s="614"/>
      <c r="J255" s="614"/>
      <c r="K255" s="459">
        <f>K256+K259</f>
        <v>0</v>
      </c>
      <c r="L255" s="460"/>
      <c r="M255" s="461"/>
      <c r="N255" s="333"/>
      <c r="O255" s="459">
        <f>O256+O259</f>
        <v>0</v>
      </c>
      <c r="P255" s="460"/>
      <c r="Q255" s="461"/>
      <c r="R255" s="439" t="str">
        <f>IF((SUM(O256,O259))&lt;&gt;O255,(SUM(O256,O259)),"")</f>
        <v/>
      </c>
      <c r="S255" s="440"/>
      <c r="U255" s="149"/>
      <c r="V255" s="149"/>
      <c r="W255" s="149"/>
      <c r="X255" s="149"/>
      <c r="Y255" s="149"/>
      <c r="Z255" s="149"/>
      <c r="AA255" s="149"/>
      <c r="AB255" s="149"/>
    </row>
    <row r="256" spans="2:28" s="6" customFormat="1" ht="15">
      <c r="B256" s="365"/>
      <c r="C256" s="224" t="s">
        <v>162</v>
      </c>
      <c r="D256" s="226" t="s">
        <v>285</v>
      </c>
      <c r="E256" s="327"/>
      <c r="F256" s="327"/>
      <c r="G256" s="327"/>
      <c r="H256" s="441" t="str">
        <f>IF((SUM(K257:K258))&lt;&gt;K256,(SUM(K257:K258)),"")</f>
        <v/>
      </c>
      <c r="I256" s="614"/>
      <c r="J256" s="614"/>
      <c r="K256" s="612">
        <f>SUM(K257:K258)</f>
        <v>0</v>
      </c>
      <c r="L256" s="612"/>
      <c r="M256" s="612"/>
      <c r="N256" s="199"/>
      <c r="O256" s="612">
        <f>SUM(O257:O258)</f>
        <v>0</v>
      </c>
      <c r="P256" s="612"/>
      <c r="Q256" s="612"/>
      <c r="R256" s="442" t="str">
        <f>IF((SUM(O257,O258))&lt;&gt;O256,(SUM(O257,O258)),"")</f>
        <v/>
      </c>
      <c r="S256" s="440"/>
      <c r="U256" s="8"/>
      <c r="V256" s="8"/>
      <c r="W256" s="8"/>
      <c r="X256" s="8"/>
      <c r="Y256" s="8"/>
      <c r="Z256" s="8"/>
      <c r="AA256" s="8"/>
      <c r="AB256" s="8"/>
    </row>
    <row r="257" spans="2:28" s="6" customFormat="1" ht="15">
      <c r="B257" s="365"/>
      <c r="C257" s="225" t="s">
        <v>286</v>
      </c>
      <c r="D257" s="227" t="s">
        <v>284</v>
      </c>
      <c r="E257" s="327"/>
      <c r="F257" s="327"/>
      <c r="G257" s="327"/>
      <c r="H257" s="615"/>
      <c r="I257" s="616"/>
      <c r="J257" s="479"/>
      <c r="K257" s="445"/>
      <c r="L257" s="445"/>
      <c r="M257" s="445"/>
      <c r="N257" s="199"/>
      <c r="O257" s="445"/>
      <c r="P257" s="445"/>
      <c r="Q257" s="445"/>
      <c r="R257" s="442"/>
      <c r="S257" s="440"/>
      <c r="U257" s="8"/>
      <c r="V257" s="8"/>
      <c r="W257" s="8"/>
      <c r="X257" s="8"/>
      <c r="Y257" s="8"/>
      <c r="Z257" s="8"/>
      <c r="AA257" s="8"/>
      <c r="AB257" s="8"/>
    </row>
    <row r="258" spans="2:28" s="6" customFormat="1" ht="15">
      <c r="B258" s="365"/>
      <c r="C258" s="225" t="s">
        <v>288</v>
      </c>
      <c r="D258" s="227" t="s">
        <v>5569</v>
      </c>
      <c r="E258" s="327"/>
      <c r="F258" s="327"/>
      <c r="G258" s="327"/>
      <c r="H258" s="615"/>
      <c r="I258" s="616"/>
      <c r="J258" s="479"/>
      <c r="K258" s="445"/>
      <c r="L258" s="445"/>
      <c r="M258" s="445"/>
      <c r="N258" s="199"/>
      <c r="O258" s="445"/>
      <c r="P258" s="445"/>
      <c r="Q258" s="445"/>
      <c r="R258" s="442"/>
      <c r="S258" s="440"/>
      <c r="U258" s="8"/>
      <c r="V258" s="8"/>
      <c r="W258" s="8"/>
      <c r="X258" s="8"/>
      <c r="Y258" s="8"/>
      <c r="Z258" s="8"/>
      <c r="AA258" s="8"/>
      <c r="AB258" s="8"/>
    </row>
    <row r="259" spans="2:28" s="6" customFormat="1" ht="15">
      <c r="B259" s="365"/>
      <c r="C259" s="224" t="s">
        <v>163</v>
      </c>
      <c r="D259" s="226" t="s">
        <v>6908</v>
      </c>
      <c r="E259" s="327"/>
      <c r="F259" s="327"/>
      <c r="G259" s="327"/>
      <c r="H259" s="441" t="str">
        <f>IF((SUM(K260,K263))&lt;&gt;K259,(SUM(K260,K263)),"")</f>
        <v/>
      </c>
      <c r="I259" s="614"/>
      <c r="J259" s="614"/>
      <c r="K259" s="445">
        <f>SUM(K260,K263)</f>
        <v>0</v>
      </c>
      <c r="L259" s="445"/>
      <c r="M259" s="445"/>
      <c r="N259" s="199"/>
      <c r="O259" s="445">
        <f>SUM(O260,O263)</f>
        <v>0</v>
      </c>
      <c r="P259" s="445"/>
      <c r="Q259" s="445"/>
      <c r="R259" s="442" t="str">
        <f>IF((SUM(O260,O263))&lt;&gt;O259,(SUM(O260,O263)),"")</f>
        <v/>
      </c>
      <c r="S259" s="440"/>
      <c r="U259" s="8"/>
      <c r="V259" s="8"/>
      <c r="W259" s="8"/>
      <c r="X259" s="8"/>
      <c r="Y259" s="8"/>
      <c r="Z259" s="8"/>
      <c r="AA259" s="8"/>
      <c r="AB259" s="8"/>
    </row>
    <row r="260" spans="2:28" ht="15">
      <c r="B260" s="401"/>
      <c r="C260" s="225" t="s">
        <v>287</v>
      </c>
      <c r="D260" s="227" t="s">
        <v>7632</v>
      </c>
      <c r="E260" s="59"/>
      <c r="F260" s="59"/>
      <c r="G260" s="59"/>
      <c r="H260" s="441" t="str">
        <f>IF(SUM(K261,K262)&lt;0, "Negative fixed assets?", "")</f>
        <v/>
      </c>
      <c r="I260" s="617"/>
      <c r="J260" s="618"/>
      <c r="K260" s="445">
        <f>SUM(K261:M262)</f>
        <v>0</v>
      </c>
      <c r="L260" s="445"/>
      <c r="M260" s="445"/>
      <c r="N260" s="199"/>
      <c r="O260" s="445">
        <f>SUM(O261:Q262)</f>
        <v>0</v>
      </c>
      <c r="P260" s="445"/>
      <c r="Q260" s="445"/>
      <c r="R260" s="108" t="str">
        <f>IF(SUM(O261,O262)&lt;0, "Negative fixed assets?", "")</f>
        <v/>
      </c>
      <c r="S260" s="402"/>
    </row>
    <row r="261" spans="2:28" ht="15">
      <c r="B261" s="401"/>
      <c r="C261" s="219" t="s">
        <v>5573</v>
      </c>
      <c r="D261" s="207" t="s">
        <v>6970</v>
      </c>
      <c r="E261" s="59"/>
      <c r="F261" s="59"/>
      <c r="G261" s="59"/>
      <c r="H261" s="324"/>
      <c r="I261" s="171"/>
      <c r="J261" s="171"/>
      <c r="K261" s="434"/>
      <c r="L261" s="435"/>
      <c r="M261" s="436"/>
      <c r="N261" s="199"/>
      <c r="O261" s="434"/>
      <c r="P261" s="435"/>
      <c r="Q261" s="436"/>
      <c r="R261" s="108"/>
      <c r="S261" s="402"/>
    </row>
    <row r="262" spans="2:28" ht="15">
      <c r="B262" s="401"/>
      <c r="C262" s="219" t="s">
        <v>6968</v>
      </c>
      <c r="D262" s="207" t="s">
        <v>6969</v>
      </c>
      <c r="E262" s="59"/>
      <c r="F262" s="59"/>
      <c r="G262" s="59"/>
      <c r="H262" s="89"/>
      <c r="I262" s="89"/>
      <c r="J262" s="89"/>
      <c r="K262" s="613"/>
      <c r="L262" s="613"/>
      <c r="M262" s="613"/>
      <c r="N262" s="240" t="str">
        <f>IF(K262&gt;0, K262*(-1), "")</f>
        <v/>
      </c>
      <c r="O262" s="613"/>
      <c r="P262" s="613"/>
      <c r="Q262" s="613"/>
      <c r="R262" s="442" t="str">
        <f>IF(O262&gt;0, O262*(-1), "")</f>
        <v/>
      </c>
      <c r="S262" s="440"/>
    </row>
    <row r="263" spans="2:28" s="6" customFormat="1" ht="15">
      <c r="B263" s="365"/>
      <c r="C263" s="225" t="s">
        <v>289</v>
      </c>
      <c r="D263" s="227" t="s">
        <v>5570</v>
      </c>
      <c r="E263" s="327"/>
      <c r="F263" s="327"/>
      <c r="G263" s="327"/>
      <c r="H263" s="615"/>
      <c r="I263" s="616"/>
      <c r="J263" s="479"/>
      <c r="K263" s="445"/>
      <c r="L263" s="445"/>
      <c r="M263" s="445"/>
      <c r="N263" s="199"/>
      <c r="O263" s="445"/>
      <c r="P263" s="445"/>
      <c r="Q263" s="445"/>
      <c r="R263" s="442"/>
      <c r="S263" s="440"/>
      <c r="U263" s="8"/>
      <c r="V263" s="8"/>
      <c r="W263" s="8"/>
      <c r="X263" s="8"/>
      <c r="Y263" s="8"/>
      <c r="Z263" s="8"/>
      <c r="AA263" s="8"/>
      <c r="AB263" s="8"/>
    </row>
    <row r="264" spans="2:28" s="6" customFormat="1" ht="15" thickBot="1">
      <c r="B264" s="365"/>
      <c r="C264" s="224"/>
      <c r="D264" s="71"/>
      <c r="E264" s="327"/>
      <c r="F264" s="327"/>
      <c r="G264" s="327"/>
      <c r="H264" s="337"/>
      <c r="I264" s="337"/>
      <c r="J264" s="337"/>
      <c r="K264" s="339"/>
      <c r="L264" s="339"/>
      <c r="M264" s="199"/>
      <c r="N264" s="199"/>
      <c r="O264" s="339"/>
      <c r="P264" s="339"/>
      <c r="Q264" s="199"/>
      <c r="R264" s="615"/>
      <c r="S264" s="620"/>
      <c r="U264" s="8"/>
      <c r="V264" s="8"/>
      <c r="W264" s="8"/>
      <c r="X264" s="8"/>
      <c r="Y264" s="8"/>
      <c r="Z264" s="8"/>
      <c r="AA264" s="8"/>
      <c r="AB264" s="8"/>
    </row>
    <row r="265" spans="2:28" s="10" customFormat="1" ht="15.75" thickBot="1">
      <c r="B265" s="408"/>
      <c r="C265" s="221">
        <v>9.1999999999999993</v>
      </c>
      <c r="D265" s="88" t="s">
        <v>291</v>
      </c>
      <c r="E265" s="63"/>
      <c r="F265" s="63"/>
      <c r="G265" s="63"/>
      <c r="H265" s="441" t="str">
        <f>IF((SUM(K266,K269))&lt;&gt;K265,(SUM(K266,K269)),"")</f>
        <v/>
      </c>
      <c r="I265" s="614"/>
      <c r="J265" s="614"/>
      <c r="K265" s="459">
        <f>SUM(K266,K269)</f>
        <v>0</v>
      </c>
      <c r="L265" s="460"/>
      <c r="M265" s="461"/>
      <c r="N265" s="200"/>
      <c r="O265" s="459">
        <f>SUM(O266,O269)</f>
        <v>0</v>
      </c>
      <c r="P265" s="460"/>
      <c r="Q265" s="461"/>
      <c r="R265" s="439" t="str">
        <f>IF((SUM(O266,O269))&lt;&gt;O265,(SUM(O266,O269)),"")</f>
        <v/>
      </c>
      <c r="S265" s="440"/>
      <c r="U265" s="149"/>
      <c r="V265" s="149"/>
      <c r="W265" s="149"/>
      <c r="X265" s="149"/>
      <c r="Y265" s="149"/>
      <c r="Z265" s="149"/>
      <c r="AA265" s="149"/>
      <c r="AB265" s="149"/>
    </row>
    <row r="266" spans="2:28" s="6" customFormat="1" ht="15">
      <c r="B266" s="365"/>
      <c r="C266" s="224" t="s">
        <v>169</v>
      </c>
      <c r="D266" s="226" t="s">
        <v>6910</v>
      </c>
      <c r="E266" s="327"/>
      <c r="F266" s="327"/>
      <c r="G266" s="327"/>
      <c r="H266" s="441" t="str">
        <f>IF(SUM(K267:K268)&lt;&gt;K266, SUM(K267:K268), "")</f>
        <v/>
      </c>
      <c r="I266" s="614"/>
      <c r="J266" s="614"/>
      <c r="K266" s="612">
        <f>SUM(K267:M268)</f>
        <v>0</v>
      </c>
      <c r="L266" s="612"/>
      <c r="M266" s="612"/>
      <c r="N266" s="199"/>
      <c r="O266" s="612">
        <f>SUM(O267:Q268)</f>
        <v>0</v>
      </c>
      <c r="P266" s="612"/>
      <c r="Q266" s="612"/>
      <c r="R266" s="442" t="str">
        <f>IF(SUM(O267:O268)&lt;&gt;O266, SUM(O267:O268), "")</f>
        <v/>
      </c>
      <c r="S266" s="440"/>
      <c r="U266" s="8"/>
      <c r="V266" s="8"/>
      <c r="W266" s="8"/>
      <c r="X266" s="8"/>
      <c r="Y266" s="8"/>
      <c r="Z266" s="8"/>
      <c r="AA266" s="8"/>
      <c r="AB266" s="8"/>
    </row>
    <row r="267" spans="2:28" s="6" customFormat="1" ht="15">
      <c r="B267" s="365"/>
      <c r="C267" s="225" t="s">
        <v>833</v>
      </c>
      <c r="D267" s="227" t="s">
        <v>834</v>
      </c>
      <c r="E267" s="327"/>
      <c r="F267" s="327"/>
      <c r="G267" s="327"/>
      <c r="H267" s="337"/>
      <c r="I267" s="337"/>
      <c r="J267" s="337"/>
      <c r="K267" s="445"/>
      <c r="L267" s="445"/>
      <c r="M267" s="445"/>
      <c r="N267" s="199"/>
      <c r="O267" s="445"/>
      <c r="P267" s="445"/>
      <c r="Q267" s="445"/>
      <c r="R267" s="442"/>
      <c r="S267" s="440"/>
      <c r="U267" s="8"/>
      <c r="V267" s="8"/>
      <c r="W267" s="8"/>
      <c r="X267" s="8"/>
      <c r="Y267" s="8"/>
      <c r="Z267" s="8"/>
      <c r="AA267" s="8"/>
      <c r="AB267" s="8"/>
    </row>
    <row r="268" spans="2:28" s="6" customFormat="1" ht="15">
      <c r="B268" s="365"/>
      <c r="C268" s="225" t="s">
        <v>835</v>
      </c>
      <c r="D268" s="227" t="s">
        <v>5571</v>
      </c>
      <c r="E268" s="327"/>
      <c r="F268" s="327"/>
      <c r="G268" s="327"/>
      <c r="H268" s="337"/>
      <c r="I268" s="337"/>
      <c r="J268" s="337"/>
      <c r="K268" s="445"/>
      <c r="L268" s="445"/>
      <c r="M268" s="445"/>
      <c r="N268" s="199"/>
      <c r="O268" s="445"/>
      <c r="P268" s="445"/>
      <c r="Q268" s="445"/>
      <c r="R268" s="442"/>
      <c r="S268" s="440"/>
      <c r="U268" s="8"/>
      <c r="V268" s="8"/>
      <c r="W268" s="8"/>
      <c r="X268" s="8"/>
      <c r="Y268" s="8"/>
      <c r="Z268" s="8"/>
      <c r="AA268" s="8"/>
      <c r="AB268" s="8"/>
    </row>
    <row r="269" spans="2:28" s="6" customFormat="1" ht="15">
      <c r="B269" s="365"/>
      <c r="C269" s="224" t="s">
        <v>606</v>
      </c>
      <c r="D269" s="226" t="s">
        <v>6909</v>
      </c>
      <c r="E269" s="327"/>
      <c r="F269" s="327"/>
      <c r="G269" s="327"/>
      <c r="H269" s="441" t="str">
        <f>IF(SUM(K270,K271)&lt;&gt;K269, SUM(K270,K271), "")</f>
        <v/>
      </c>
      <c r="I269" s="614"/>
      <c r="J269" s="614"/>
      <c r="K269" s="445">
        <f>SUM(K270:K271)</f>
        <v>0</v>
      </c>
      <c r="L269" s="445"/>
      <c r="M269" s="445"/>
      <c r="N269" s="199"/>
      <c r="O269" s="445">
        <f>SUM(O270:O271)</f>
        <v>0</v>
      </c>
      <c r="P269" s="445"/>
      <c r="Q269" s="445"/>
      <c r="R269" s="442" t="str">
        <f>IF(SUM(O270,O271)&lt;&gt;O269, SUM(O270,O271), "")</f>
        <v/>
      </c>
      <c r="S269" s="440"/>
      <c r="U269" s="8"/>
      <c r="V269" s="8"/>
      <c r="W269" s="8"/>
      <c r="X269" s="8"/>
      <c r="Y269" s="8"/>
      <c r="Z269" s="8"/>
      <c r="AA269" s="8"/>
      <c r="AB269" s="8"/>
    </row>
    <row r="270" spans="2:28" s="6" customFormat="1" ht="15">
      <c r="B270" s="365"/>
      <c r="C270" s="225" t="s">
        <v>607</v>
      </c>
      <c r="D270" s="227" t="s">
        <v>6911</v>
      </c>
      <c r="E270" s="327"/>
      <c r="F270" s="327"/>
      <c r="G270" s="327"/>
      <c r="H270" s="337"/>
      <c r="I270" s="337"/>
      <c r="J270" s="337"/>
      <c r="K270" s="445"/>
      <c r="L270" s="445"/>
      <c r="M270" s="445"/>
      <c r="N270" s="199"/>
      <c r="O270" s="445"/>
      <c r="P270" s="445"/>
      <c r="Q270" s="445"/>
      <c r="R270" s="442"/>
      <c r="S270" s="440"/>
      <c r="U270" s="8"/>
      <c r="V270" s="8"/>
      <c r="W270" s="8"/>
      <c r="X270" s="8"/>
      <c r="Y270" s="8"/>
      <c r="Z270" s="8"/>
      <c r="AA270" s="8"/>
      <c r="AB270" s="8"/>
    </row>
    <row r="271" spans="2:28" s="6" customFormat="1" ht="15">
      <c r="B271" s="365"/>
      <c r="C271" s="225" t="s">
        <v>618</v>
      </c>
      <c r="D271" s="227" t="s">
        <v>5572</v>
      </c>
      <c r="E271" s="327"/>
      <c r="F271" s="327"/>
      <c r="G271" s="327"/>
      <c r="H271" s="337"/>
      <c r="I271" s="337"/>
      <c r="J271" s="337"/>
      <c r="K271" s="445"/>
      <c r="L271" s="445"/>
      <c r="M271" s="445"/>
      <c r="N271" s="199"/>
      <c r="O271" s="445"/>
      <c r="P271" s="445"/>
      <c r="Q271" s="445"/>
      <c r="R271" s="442"/>
      <c r="S271" s="440"/>
      <c r="U271" s="8"/>
      <c r="V271" s="8"/>
      <c r="W271" s="8"/>
      <c r="X271" s="8"/>
      <c r="Y271" s="8"/>
      <c r="Z271" s="8"/>
      <c r="AA271" s="8"/>
      <c r="AB271" s="8"/>
    </row>
    <row r="272" spans="2:28" s="6" customFormat="1" ht="15" thickBot="1">
      <c r="B272" s="365"/>
      <c r="C272" s="224"/>
      <c r="D272" s="71"/>
      <c r="E272" s="327"/>
      <c r="F272" s="327"/>
      <c r="G272" s="327"/>
      <c r="H272" s="337"/>
      <c r="I272" s="337"/>
      <c r="J272" s="337"/>
      <c r="K272" s="339"/>
      <c r="L272" s="339"/>
      <c r="M272" s="199"/>
      <c r="N272" s="199"/>
      <c r="O272" s="339"/>
      <c r="P272" s="339"/>
      <c r="Q272" s="199"/>
      <c r="R272" s="615"/>
      <c r="S272" s="620"/>
      <c r="U272" s="8"/>
      <c r="V272" s="8"/>
      <c r="W272" s="8"/>
      <c r="X272" s="8"/>
      <c r="Y272" s="8"/>
      <c r="Z272" s="8"/>
      <c r="AA272" s="8"/>
      <c r="AB272" s="8"/>
    </row>
    <row r="273" spans="2:28" s="10" customFormat="1" ht="15.75" thickBot="1">
      <c r="B273" s="408"/>
      <c r="C273" s="221">
        <v>9.3000000000000007</v>
      </c>
      <c r="D273" s="88" t="s">
        <v>7801</v>
      </c>
      <c r="E273" s="64"/>
      <c r="F273" s="63"/>
      <c r="G273" s="63"/>
      <c r="H273" s="441" t="str">
        <f>IF((K255-K265)&lt;&gt;K273,(K255-K265),"")</f>
        <v/>
      </c>
      <c r="I273" s="614"/>
      <c r="J273" s="614"/>
      <c r="K273" s="459">
        <f>K255-K265</f>
        <v>0</v>
      </c>
      <c r="L273" s="460"/>
      <c r="M273" s="461"/>
      <c r="N273" s="333"/>
      <c r="O273" s="459">
        <f>O255-O265</f>
        <v>0</v>
      </c>
      <c r="P273" s="460"/>
      <c r="Q273" s="461"/>
      <c r="R273" s="439" t="str">
        <f>IF((O255-O265)&lt;&gt;O273,(O255-O265),"")</f>
        <v/>
      </c>
      <c r="S273" s="440"/>
      <c r="U273" s="149"/>
      <c r="V273" s="149"/>
      <c r="W273" s="149"/>
      <c r="X273" s="149"/>
      <c r="Y273" s="149"/>
      <c r="Z273" s="149"/>
      <c r="AA273" s="149"/>
      <c r="AB273" s="149"/>
    </row>
    <row r="274" spans="2:28" s="6" customFormat="1" ht="15" thickBot="1">
      <c r="B274" s="367"/>
      <c r="C274" s="368"/>
      <c r="D274" s="368"/>
      <c r="E274" s="368"/>
      <c r="F274" s="368"/>
      <c r="G274" s="368"/>
      <c r="H274" s="368"/>
      <c r="I274" s="368"/>
      <c r="J274" s="368"/>
      <c r="K274" s="369"/>
      <c r="L274" s="369"/>
      <c r="M274" s="369"/>
      <c r="N274" s="369"/>
      <c r="O274" s="369"/>
      <c r="P274" s="369"/>
      <c r="Q274" s="369"/>
      <c r="R274" s="564"/>
      <c r="S274" s="647"/>
      <c r="U274" s="8"/>
      <c r="V274" s="8"/>
      <c r="W274" s="8"/>
      <c r="X274" s="8"/>
      <c r="Y274" s="8"/>
      <c r="Z274" s="8"/>
      <c r="AA274" s="8"/>
      <c r="AB274" s="8"/>
    </row>
    <row r="275" spans="2:28" s="6" customFormat="1" ht="15.75" thickTop="1" thickBot="1">
      <c r="K275" s="232"/>
      <c r="L275" s="232"/>
      <c r="M275" s="232"/>
      <c r="N275" s="232"/>
      <c r="O275" s="232"/>
      <c r="P275" s="232"/>
      <c r="Q275" s="232"/>
      <c r="U275" s="8"/>
      <c r="V275" s="8"/>
      <c r="W275" s="8"/>
      <c r="X275" s="8"/>
      <c r="Y275" s="8"/>
      <c r="Z275" s="8"/>
      <c r="AA275" s="8"/>
      <c r="AB275" s="8"/>
    </row>
    <row r="276" spans="2:28" s="6" customFormat="1" ht="15" thickTop="1">
      <c r="B276" s="361"/>
      <c r="C276" s="362"/>
      <c r="D276" s="362"/>
      <c r="E276" s="362"/>
      <c r="F276" s="362"/>
      <c r="G276" s="362"/>
      <c r="H276" s="362"/>
      <c r="I276" s="362"/>
      <c r="J276" s="362"/>
      <c r="K276" s="363"/>
      <c r="L276" s="363"/>
      <c r="M276" s="363"/>
      <c r="N276" s="363"/>
      <c r="O276" s="363"/>
      <c r="P276" s="363"/>
      <c r="Q276" s="363"/>
      <c r="R276" s="362"/>
      <c r="S276" s="364"/>
      <c r="U276" s="8"/>
      <c r="V276" s="8"/>
      <c r="W276" s="8"/>
      <c r="X276" s="8"/>
      <c r="Y276" s="8"/>
      <c r="Z276" s="8"/>
      <c r="AA276" s="8"/>
      <c r="AB276" s="8"/>
    </row>
    <row r="277" spans="2:28" s="6" customFormat="1" ht="15.75">
      <c r="B277" s="365"/>
      <c r="C277" s="231" t="s">
        <v>1566</v>
      </c>
      <c r="D277" s="231" t="s">
        <v>5557</v>
      </c>
      <c r="E277" s="199"/>
      <c r="F277" s="199"/>
      <c r="G277" s="327"/>
      <c r="H277" s="327"/>
      <c r="I277" s="327"/>
      <c r="J277" s="327"/>
      <c r="K277" s="199"/>
      <c r="L277" s="199"/>
      <c r="M277" s="199"/>
      <c r="N277" s="199"/>
      <c r="O277" s="199"/>
      <c r="P277" s="199"/>
      <c r="Q277" s="199"/>
      <c r="R277" s="327"/>
      <c r="S277" s="366"/>
      <c r="U277" s="8"/>
      <c r="V277" s="8"/>
      <c r="W277" s="8"/>
      <c r="X277" s="8"/>
      <c r="Y277" s="8"/>
      <c r="Z277" s="8"/>
      <c r="AA277" s="8"/>
      <c r="AB277" s="8"/>
    </row>
    <row r="278" spans="2:28" s="6" customFormat="1" ht="15.75">
      <c r="B278" s="365"/>
      <c r="C278" s="231"/>
      <c r="D278" s="208"/>
      <c r="E278" s="199"/>
      <c r="F278" s="199"/>
      <c r="G278" s="327"/>
      <c r="H278" s="327"/>
      <c r="I278" s="327"/>
      <c r="J278" s="327"/>
      <c r="K278" s="448" t="s">
        <v>11020</v>
      </c>
      <c r="L278" s="448"/>
      <c r="M278" s="448"/>
      <c r="N278" s="354"/>
      <c r="O278" s="448" t="s">
        <v>11021</v>
      </c>
      <c r="P278" s="448"/>
      <c r="Q278" s="448"/>
      <c r="R278" s="327"/>
      <c r="S278" s="366"/>
      <c r="U278" s="8"/>
      <c r="V278" s="8"/>
      <c r="W278" s="8"/>
      <c r="X278" s="8"/>
      <c r="Y278" s="8"/>
      <c r="Z278" s="8"/>
      <c r="AA278" s="8"/>
      <c r="AB278" s="8"/>
    </row>
    <row r="279" spans="2:28" s="6" customFormat="1">
      <c r="B279" s="365"/>
      <c r="C279" s="221">
        <v>10.1</v>
      </c>
      <c r="D279" s="194" t="s">
        <v>178</v>
      </c>
      <c r="E279" s="199"/>
      <c r="F279" s="199"/>
      <c r="G279" s="327"/>
      <c r="H279" s="327"/>
      <c r="I279" s="327"/>
      <c r="J279" s="337"/>
      <c r="K279" s="434">
        <f>SUM(K267,K270)</f>
        <v>0</v>
      </c>
      <c r="L279" s="435"/>
      <c r="M279" s="436"/>
      <c r="N279" s="339"/>
      <c r="O279" s="434">
        <f>SUM(O267,O270)</f>
        <v>0</v>
      </c>
      <c r="P279" s="435"/>
      <c r="Q279" s="436"/>
      <c r="R279" s="327"/>
      <c r="S279" s="366"/>
      <c r="U279" s="8"/>
      <c r="V279" s="8"/>
      <c r="W279" s="8"/>
      <c r="X279" s="8"/>
      <c r="Y279" s="8"/>
      <c r="Z279" s="8"/>
      <c r="AA279" s="8"/>
      <c r="AB279" s="8"/>
    </row>
    <row r="280" spans="2:28" s="6" customFormat="1" ht="15.75">
      <c r="B280" s="365"/>
      <c r="C280" s="223"/>
      <c r="D280" s="215" t="s">
        <v>840</v>
      </c>
      <c r="E280" s="199"/>
      <c r="F280" s="199"/>
      <c r="G280" s="327"/>
      <c r="H280" s="327"/>
      <c r="I280" s="327"/>
      <c r="J280" s="327"/>
      <c r="K280" s="199"/>
      <c r="L280" s="199"/>
      <c r="M280" s="199"/>
      <c r="N280" s="199"/>
      <c r="O280" s="339"/>
      <c r="P280" s="339"/>
      <c r="Q280" s="339"/>
      <c r="R280" s="327"/>
      <c r="S280" s="366"/>
      <c r="U280" s="8"/>
      <c r="V280" s="8"/>
      <c r="W280" s="8"/>
      <c r="X280" s="8"/>
      <c r="Y280" s="8"/>
      <c r="Z280" s="8"/>
      <c r="AA280" s="8"/>
      <c r="AB280" s="8"/>
    </row>
    <row r="281" spans="2:28" s="6" customFormat="1">
      <c r="B281" s="365"/>
      <c r="C281" s="221">
        <v>10.199999999999999</v>
      </c>
      <c r="D281" s="194" t="s">
        <v>7633</v>
      </c>
      <c r="E281" s="199"/>
      <c r="F281" s="199"/>
      <c r="G281" s="327"/>
      <c r="H281" s="327"/>
      <c r="I281" s="327"/>
      <c r="J281" s="327"/>
      <c r="K281" s="308" t="s">
        <v>225</v>
      </c>
      <c r="L281" s="182"/>
      <c r="M281" s="308" t="s">
        <v>226</v>
      </c>
      <c r="N281" s="182"/>
      <c r="O281" s="308" t="s">
        <v>227</v>
      </c>
      <c r="P281" s="308"/>
      <c r="Q281" s="182" t="s">
        <v>272</v>
      </c>
      <c r="R281" s="337"/>
      <c r="S281" s="366"/>
      <c r="U281" s="8"/>
      <c r="V281" s="8"/>
      <c r="W281" s="8"/>
      <c r="X281" s="8"/>
      <c r="Y281" s="8"/>
      <c r="Z281" s="8"/>
      <c r="AA281" s="8"/>
      <c r="AB281" s="8"/>
    </row>
    <row r="282" spans="2:28" s="6" customFormat="1" ht="15.75">
      <c r="B282" s="365"/>
      <c r="C282" s="231"/>
      <c r="D282" s="208" t="s">
        <v>536</v>
      </c>
      <c r="E282" s="199"/>
      <c r="F282" s="199"/>
      <c r="G282" s="327"/>
      <c r="H282" s="327"/>
      <c r="I282" s="327"/>
      <c r="J282" s="327"/>
      <c r="K282" s="325"/>
      <c r="L282" s="199"/>
      <c r="M282" s="325"/>
      <c r="N282" s="339"/>
      <c r="O282" s="325"/>
      <c r="P282" s="339"/>
      <c r="Q282" s="241"/>
      <c r="R282" s="327"/>
      <c r="S282" s="366"/>
      <c r="U282" s="8"/>
      <c r="V282" s="8"/>
      <c r="W282" s="8"/>
      <c r="X282" s="8"/>
      <c r="Y282" s="8"/>
      <c r="Z282" s="8"/>
      <c r="AA282" s="8"/>
      <c r="AB282" s="8"/>
    </row>
    <row r="283" spans="2:28" s="6" customFormat="1" ht="15" thickBot="1">
      <c r="B283" s="367"/>
      <c r="C283" s="368"/>
      <c r="D283" s="368"/>
      <c r="E283" s="368"/>
      <c r="F283" s="368"/>
      <c r="G283" s="368"/>
      <c r="H283" s="368"/>
      <c r="I283" s="368"/>
      <c r="J283" s="368"/>
      <c r="K283" s="369"/>
      <c r="L283" s="369"/>
      <c r="M283" s="369"/>
      <c r="N283" s="369"/>
      <c r="O283" s="369"/>
      <c r="P283" s="369"/>
      <c r="Q283" s="369"/>
      <c r="R283" s="368"/>
      <c r="S283" s="370"/>
      <c r="U283" s="8"/>
      <c r="V283" s="8"/>
      <c r="W283" s="8"/>
      <c r="X283" s="8"/>
      <c r="Y283" s="8"/>
      <c r="Z283" s="8"/>
      <c r="AA283" s="8"/>
      <c r="AB283" s="8"/>
    </row>
    <row r="284" spans="2:28" s="6" customFormat="1" ht="15.75" thickTop="1" thickBot="1">
      <c r="K284" s="232"/>
      <c r="L284" s="232"/>
      <c r="M284" s="232"/>
      <c r="N284" s="232"/>
      <c r="O284" s="232"/>
      <c r="P284" s="232"/>
      <c r="Q284" s="232"/>
      <c r="U284" s="8"/>
      <c r="V284" s="8"/>
      <c r="W284" s="8"/>
      <c r="X284" s="8"/>
      <c r="Y284" s="8"/>
      <c r="Z284" s="8"/>
      <c r="AA284" s="8"/>
      <c r="AB284" s="8"/>
    </row>
    <row r="285" spans="2:28" s="6" customFormat="1" ht="15" thickTop="1">
      <c r="B285" s="361"/>
      <c r="C285" s="362"/>
      <c r="D285" s="362"/>
      <c r="E285" s="362"/>
      <c r="F285" s="362"/>
      <c r="G285" s="362"/>
      <c r="H285" s="362"/>
      <c r="I285" s="362"/>
      <c r="J285" s="362"/>
      <c r="K285" s="363"/>
      <c r="L285" s="363"/>
      <c r="M285" s="363"/>
      <c r="N285" s="363"/>
      <c r="O285" s="363"/>
      <c r="P285" s="363"/>
      <c r="Q285" s="363"/>
      <c r="R285" s="362"/>
      <c r="S285" s="364"/>
      <c r="U285" s="8"/>
      <c r="V285" s="8"/>
      <c r="W285" s="8"/>
      <c r="X285" s="8"/>
      <c r="Y285" s="8"/>
      <c r="Z285" s="8"/>
      <c r="AA285" s="8"/>
      <c r="AB285" s="8"/>
    </row>
    <row r="286" spans="2:28" s="6" customFormat="1" ht="15.75">
      <c r="B286" s="365"/>
      <c r="C286" s="231" t="s">
        <v>1567</v>
      </c>
      <c r="D286" s="231" t="s">
        <v>1568</v>
      </c>
      <c r="E286" s="327"/>
      <c r="F286" s="327"/>
      <c r="G286" s="327"/>
      <c r="H286" s="327"/>
      <c r="I286" s="327"/>
      <c r="J286" s="327"/>
      <c r="K286" s="199"/>
      <c r="L286" s="199"/>
      <c r="M286" s="199"/>
      <c r="N286" s="199"/>
      <c r="O286" s="199"/>
      <c r="P286" s="199"/>
      <c r="Q286" s="199"/>
      <c r="R286" s="327"/>
      <c r="S286" s="366"/>
      <c r="U286" s="8"/>
      <c r="V286" s="8"/>
      <c r="W286" s="8"/>
      <c r="X286" s="8"/>
      <c r="Y286" s="8"/>
      <c r="Z286" s="8"/>
      <c r="AA286" s="8"/>
      <c r="AB286" s="8"/>
    </row>
    <row r="287" spans="2:28" s="6" customFormat="1" ht="15.75">
      <c r="B287" s="365"/>
      <c r="C287" s="231"/>
      <c r="D287" s="208"/>
      <c r="E287" s="327"/>
      <c r="F287" s="327"/>
      <c r="G287" s="327"/>
      <c r="H287" s="327"/>
      <c r="I287" s="327"/>
      <c r="J287" s="327"/>
      <c r="K287" s="448" t="s">
        <v>11020</v>
      </c>
      <c r="L287" s="448"/>
      <c r="M287" s="448"/>
      <c r="N287" s="354"/>
      <c r="O287" s="448" t="s">
        <v>11021</v>
      </c>
      <c r="P287" s="448"/>
      <c r="Q287" s="448"/>
      <c r="R287" s="327"/>
      <c r="S287" s="366"/>
      <c r="U287" s="8"/>
      <c r="V287" s="8"/>
      <c r="W287" s="8"/>
      <c r="X287" s="8"/>
      <c r="Y287" s="8"/>
      <c r="Z287" s="8"/>
      <c r="AA287" s="8"/>
      <c r="AB287" s="8"/>
    </row>
    <row r="288" spans="2:28" s="6" customFormat="1">
      <c r="B288" s="365"/>
      <c r="C288" s="221">
        <v>11.1</v>
      </c>
      <c r="D288" s="194" t="s">
        <v>167</v>
      </c>
      <c r="E288" s="59"/>
      <c r="F288" s="327"/>
      <c r="G288" s="327"/>
      <c r="H288" s="327"/>
      <c r="I288" s="327"/>
      <c r="J288" s="337"/>
      <c r="K288" s="434"/>
      <c r="L288" s="435"/>
      <c r="M288" s="436"/>
      <c r="N288" s="339"/>
      <c r="O288" s="434"/>
      <c r="P288" s="435"/>
      <c r="Q288" s="436"/>
      <c r="R288" s="327"/>
      <c r="S288" s="366"/>
      <c r="U288" s="8"/>
      <c r="V288" s="8"/>
      <c r="W288" s="8"/>
      <c r="X288" s="8"/>
      <c r="Y288" s="8"/>
      <c r="Z288" s="8"/>
      <c r="AA288" s="8"/>
      <c r="AB288" s="8"/>
    </row>
    <row r="289" spans="2:28" s="6" customFormat="1">
      <c r="B289" s="365"/>
      <c r="C289" s="221">
        <v>11.2</v>
      </c>
      <c r="D289" s="194" t="s">
        <v>168</v>
      </c>
      <c r="E289" s="59"/>
      <c r="F289" s="327"/>
      <c r="G289" s="327"/>
      <c r="H289" s="327"/>
      <c r="I289" s="327"/>
      <c r="J289" s="337"/>
      <c r="K289" s="434"/>
      <c r="L289" s="435"/>
      <c r="M289" s="436"/>
      <c r="N289" s="339"/>
      <c r="O289" s="651"/>
      <c r="P289" s="652"/>
      <c r="Q289" s="653"/>
      <c r="R289" s="327"/>
      <c r="S289" s="366"/>
      <c r="U289" s="8"/>
      <c r="V289" s="8"/>
      <c r="W289" s="8"/>
      <c r="X289" s="8"/>
      <c r="Y289" s="8"/>
      <c r="Z289" s="8"/>
      <c r="AA289" s="8"/>
      <c r="AB289" s="8"/>
    </row>
    <row r="290" spans="2:28" s="6" customFormat="1" ht="15.75" thickBot="1">
      <c r="B290" s="367"/>
      <c r="C290" s="368"/>
      <c r="D290" s="368"/>
      <c r="E290" s="368"/>
      <c r="F290" s="368"/>
      <c r="G290" s="368"/>
      <c r="H290" s="368"/>
      <c r="I290" s="368"/>
      <c r="J290" s="368"/>
      <c r="K290" s="469"/>
      <c r="L290" s="470"/>
      <c r="M290" s="470"/>
      <c r="N290" s="369"/>
      <c r="O290" s="469"/>
      <c r="P290" s="470"/>
      <c r="Q290" s="470"/>
      <c r="R290" s="368"/>
      <c r="S290" s="370"/>
      <c r="U290" s="8"/>
      <c r="V290" s="8"/>
      <c r="W290" s="8"/>
      <c r="X290" s="8"/>
      <c r="Y290" s="8"/>
      <c r="Z290" s="8"/>
      <c r="AA290" s="8"/>
      <c r="AB290" s="8"/>
    </row>
    <row r="291" spans="2:28" s="6" customFormat="1" ht="15.75" thickTop="1" thickBot="1">
      <c r="K291" s="232"/>
      <c r="L291" s="232"/>
      <c r="M291" s="232"/>
      <c r="N291" s="232"/>
      <c r="O291" s="232"/>
      <c r="P291" s="232"/>
      <c r="Q291" s="232"/>
      <c r="U291" s="8"/>
      <c r="V291" s="8"/>
      <c r="W291" s="8"/>
      <c r="X291" s="8"/>
      <c r="Y291" s="8"/>
      <c r="Z291" s="8"/>
      <c r="AA291" s="8"/>
      <c r="AB291" s="8"/>
    </row>
    <row r="292" spans="2:28" s="6" customFormat="1" ht="14.25" customHeight="1" thickTop="1">
      <c r="B292" s="361"/>
      <c r="C292" s="362"/>
      <c r="D292" s="362"/>
      <c r="E292" s="362"/>
      <c r="F292" s="362"/>
      <c r="G292" s="362"/>
      <c r="H292" s="362"/>
      <c r="I292" s="362"/>
      <c r="J292" s="362"/>
      <c r="K292" s="363"/>
      <c r="L292" s="363"/>
      <c r="M292" s="363"/>
      <c r="N292" s="363"/>
      <c r="O292" s="363"/>
      <c r="P292" s="363"/>
      <c r="Q292" s="363"/>
      <c r="R292" s="362"/>
      <c r="S292" s="364"/>
      <c r="U292" s="8"/>
      <c r="V292" s="8"/>
      <c r="W292" s="8"/>
      <c r="X292" s="8"/>
      <c r="Y292" s="8"/>
      <c r="Z292" s="8"/>
      <c r="AA292" s="8"/>
      <c r="AB292" s="8"/>
    </row>
    <row r="293" spans="2:28" s="6" customFormat="1" ht="14.25" customHeight="1">
      <c r="B293" s="365"/>
      <c r="C293" s="231" t="s">
        <v>1569</v>
      </c>
      <c r="D293" s="231" t="s">
        <v>6955</v>
      </c>
      <c r="E293" s="327"/>
      <c r="F293" s="327"/>
      <c r="G293" s="327"/>
      <c r="H293" s="327"/>
      <c r="I293" s="327"/>
      <c r="J293" s="327"/>
      <c r="K293" s="634" t="s">
        <v>702</v>
      </c>
      <c r="L293" s="635"/>
      <c r="M293" s="635"/>
      <c r="N293" s="199"/>
      <c r="O293" s="199"/>
      <c r="P293" s="199"/>
      <c r="Q293" s="199"/>
      <c r="R293" s="327"/>
      <c r="S293" s="366"/>
      <c r="U293" s="8"/>
      <c r="V293" s="8"/>
      <c r="W293" s="8"/>
      <c r="X293" s="8"/>
      <c r="Y293" s="8"/>
      <c r="Z293" s="8"/>
      <c r="AA293" s="8"/>
      <c r="AB293" s="8"/>
    </row>
    <row r="294" spans="2:28" s="6" customFormat="1" ht="14.25" customHeight="1">
      <c r="B294" s="365"/>
      <c r="C294" s="34"/>
      <c r="D294" s="68"/>
      <c r="E294" s="327"/>
      <c r="F294" s="327"/>
      <c r="G294" s="327"/>
      <c r="H294" s="327"/>
      <c r="I294" s="327"/>
      <c r="J294" s="327"/>
      <c r="K294" s="635"/>
      <c r="L294" s="635"/>
      <c r="M294" s="635"/>
      <c r="N294" s="199"/>
      <c r="O294" s="199"/>
      <c r="P294" s="199"/>
      <c r="Q294" s="199"/>
      <c r="R294" s="327"/>
      <c r="S294" s="366"/>
      <c r="U294" s="8"/>
      <c r="V294" s="8"/>
      <c r="W294" s="8"/>
      <c r="X294" s="8"/>
      <c r="Y294" s="8"/>
      <c r="Z294" s="8"/>
      <c r="AA294" s="8"/>
      <c r="AB294" s="8"/>
    </row>
    <row r="295" spans="2:28" s="6" customFormat="1" ht="14.25" customHeight="1">
      <c r="B295" s="365"/>
      <c r="C295" s="90"/>
      <c r="D295" s="91"/>
      <c r="E295" s="327"/>
      <c r="F295" s="327"/>
      <c r="G295" s="327"/>
      <c r="H295" s="327"/>
      <c r="I295" s="327"/>
      <c r="J295" s="345"/>
      <c r="K295" s="462" t="s">
        <v>587</v>
      </c>
      <c r="L295" s="347"/>
      <c r="M295" s="462" t="s">
        <v>588</v>
      </c>
      <c r="N295" s="199"/>
      <c r="O295" s="633" t="str">
        <f>"Approved expenditure"&amp;" "&amp;K297&amp;"-"&amp;M297</f>
        <v>Approved expenditure -</v>
      </c>
      <c r="P295" s="633"/>
      <c r="Q295" s="596"/>
      <c r="R295" s="86"/>
      <c r="S295" s="366"/>
      <c r="U295" s="8"/>
      <c r="V295" s="8"/>
      <c r="W295" s="8"/>
      <c r="X295" s="8"/>
      <c r="Y295" s="8"/>
      <c r="Z295" s="8"/>
      <c r="AA295" s="8"/>
      <c r="AB295" s="8"/>
    </row>
    <row r="296" spans="2:28" s="6" customFormat="1" ht="14.25" customHeight="1">
      <c r="B296" s="365"/>
      <c r="C296" s="90"/>
      <c r="D296" s="91"/>
      <c r="E296" s="327"/>
      <c r="F296" s="327"/>
      <c r="G296" s="327"/>
      <c r="H296" s="327"/>
      <c r="I296" s="327"/>
      <c r="J296" s="348"/>
      <c r="K296" s="463"/>
      <c r="L296" s="347"/>
      <c r="M296" s="463"/>
      <c r="N296" s="199"/>
      <c r="O296" s="633"/>
      <c r="P296" s="633"/>
      <c r="Q296" s="596"/>
      <c r="R296" s="86"/>
      <c r="S296" s="366"/>
      <c r="U296" s="8"/>
      <c r="V296" s="8"/>
      <c r="W296" s="8"/>
      <c r="X296" s="8"/>
      <c r="Y296" s="8"/>
      <c r="Z296" s="8"/>
      <c r="AA296" s="8"/>
      <c r="AB296" s="8"/>
    </row>
    <row r="297" spans="2:28" s="6" customFormat="1" ht="14.25" customHeight="1">
      <c r="B297" s="365"/>
      <c r="C297" s="179">
        <v>12.1</v>
      </c>
      <c r="D297" s="92" t="s">
        <v>7603</v>
      </c>
      <c r="E297" s="327"/>
      <c r="F297" s="327"/>
      <c r="G297" s="327"/>
      <c r="H297" s="327"/>
      <c r="I297" s="327"/>
      <c r="J297" s="327"/>
      <c r="K297" s="242"/>
      <c r="L297" s="347"/>
      <c r="M297" s="242"/>
      <c r="N297" s="199"/>
      <c r="O297" s="649"/>
      <c r="P297" s="650"/>
      <c r="Q297" s="577"/>
      <c r="R297" s="86"/>
      <c r="S297" s="366"/>
      <c r="U297" s="8"/>
      <c r="V297" s="8"/>
      <c r="W297" s="8"/>
      <c r="X297" s="8"/>
      <c r="Y297" s="8"/>
      <c r="Z297" s="8"/>
      <c r="AA297" s="8"/>
      <c r="AB297" s="8"/>
    </row>
    <row r="298" spans="2:28" s="6" customFormat="1" ht="14.25" customHeight="1">
      <c r="B298" s="365"/>
      <c r="C298" s="93"/>
      <c r="D298" s="180" t="s">
        <v>7602</v>
      </c>
      <c r="E298" s="327"/>
      <c r="F298" s="327"/>
      <c r="G298" s="327"/>
      <c r="H298" s="327"/>
      <c r="I298" s="327"/>
      <c r="J298" s="327"/>
      <c r="K298" s="199"/>
      <c r="L298" s="199"/>
      <c r="M298" s="243"/>
      <c r="N298" s="243"/>
      <c r="O298" s="648"/>
      <c r="P298" s="605"/>
      <c r="Q298" s="605"/>
      <c r="R298" s="86"/>
      <c r="S298" s="366"/>
      <c r="U298" s="8"/>
      <c r="V298" s="8"/>
      <c r="W298" s="8"/>
      <c r="X298" s="8"/>
      <c r="Y298" s="8"/>
      <c r="Z298" s="8"/>
      <c r="AA298" s="8"/>
      <c r="AB298" s="8"/>
    </row>
    <row r="299" spans="2:28" s="6" customFormat="1" ht="14.25" customHeight="1">
      <c r="B299" s="365"/>
      <c r="C299" s="95"/>
      <c r="D299" s="95"/>
      <c r="E299" s="327"/>
      <c r="F299" s="327"/>
      <c r="G299" s="327"/>
      <c r="H299" s="327"/>
      <c r="I299" s="327"/>
      <c r="J299" s="94"/>
      <c r="K299" s="243"/>
      <c r="L299" s="243"/>
      <c r="M299" s="220"/>
      <c r="N299" s="220"/>
      <c r="O299" s="220"/>
      <c r="P299" s="220"/>
      <c r="Q299" s="220"/>
      <c r="R299" s="86"/>
      <c r="S299" s="366"/>
      <c r="U299" s="8"/>
      <c r="V299" s="8"/>
      <c r="W299" s="8"/>
      <c r="X299" s="8"/>
      <c r="Y299" s="8"/>
      <c r="Z299" s="8"/>
      <c r="AA299" s="8"/>
      <c r="AB299" s="8"/>
    </row>
    <row r="300" spans="2:28" s="6" customFormat="1" ht="14.25" customHeight="1">
      <c r="B300" s="365"/>
      <c r="C300" s="95"/>
      <c r="D300" s="95"/>
      <c r="E300" s="327"/>
      <c r="F300" s="327"/>
      <c r="G300" s="327"/>
      <c r="H300" s="327"/>
      <c r="I300" s="326">
        <v>2021</v>
      </c>
      <c r="J300" s="326">
        <v>2022</v>
      </c>
      <c r="K300" s="326" t="s">
        <v>6355</v>
      </c>
      <c r="L300" s="326" t="s">
        <v>6381</v>
      </c>
      <c r="M300" s="326" t="s">
        <v>6904</v>
      </c>
      <c r="N300" s="326" t="s">
        <v>6941</v>
      </c>
      <c r="O300" s="326" t="s">
        <v>7601</v>
      </c>
      <c r="P300" s="326" t="s">
        <v>7927</v>
      </c>
      <c r="Q300" s="326" t="s">
        <v>11024</v>
      </c>
      <c r="R300" s="86"/>
      <c r="S300" s="366"/>
      <c r="U300" s="8"/>
      <c r="V300" s="8"/>
      <c r="W300" s="8"/>
      <c r="X300" s="8"/>
      <c r="Y300" s="8"/>
      <c r="Z300" s="8"/>
      <c r="AA300" s="8"/>
      <c r="AB300" s="8"/>
    </row>
    <row r="301" spans="2:28" s="6" customFormat="1" ht="14.25" customHeight="1">
      <c r="B301" s="365"/>
      <c r="C301" s="86"/>
      <c r="D301" s="86"/>
      <c r="E301" s="327"/>
      <c r="F301" s="327"/>
      <c r="G301" s="327"/>
      <c r="H301" s="327"/>
      <c r="I301" s="248" t="s">
        <v>598</v>
      </c>
      <c r="J301" s="248" t="s">
        <v>598</v>
      </c>
      <c r="K301" s="244" t="s">
        <v>599</v>
      </c>
      <c r="L301" s="244" t="s">
        <v>599</v>
      </c>
      <c r="M301" s="244" t="s">
        <v>599</v>
      </c>
      <c r="N301" s="244" t="s">
        <v>599</v>
      </c>
      <c r="O301" s="244" t="s">
        <v>599</v>
      </c>
      <c r="P301" s="244" t="s">
        <v>599</v>
      </c>
      <c r="Q301" s="244" t="s">
        <v>599</v>
      </c>
      <c r="R301" s="86"/>
      <c r="S301" s="366"/>
      <c r="U301" s="8"/>
      <c r="V301" s="8"/>
      <c r="W301" s="8"/>
      <c r="X301" s="8"/>
      <c r="Y301" s="8"/>
      <c r="Z301" s="8"/>
      <c r="AA301" s="8"/>
      <c r="AB301" s="8"/>
    </row>
    <row r="302" spans="2:28" s="6" customFormat="1" ht="14.25" customHeight="1">
      <c r="B302" s="365"/>
      <c r="C302" s="221">
        <v>12.2</v>
      </c>
      <c r="D302" s="251" t="s">
        <v>7634</v>
      </c>
      <c r="E302" s="199"/>
      <c r="F302" s="327"/>
      <c r="G302" s="327"/>
      <c r="H302" s="324"/>
      <c r="I302" s="3"/>
      <c r="J302" s="3"/>
      <c r="K302" s="245"/>
      <c r="L302" s="245"/>
      <c r="M302" s="245"/>
      <c r="N302" s="245"/>
      <c r="O302" s="245"/>
      <c r="P302" s="245"/>
      <c r="Q302" s="245"/>
      <c r="R302" s="86"/>
      <c r="S302" s="366"/>
      <c r="U302" s="8"/>
      <c r="V302" s="8"/>
      <c r="W302" s="8"/>
      <c r="X302" s="8"/>
      <c r="Y302" s="8"/>
      <c r="Z302" s="8"/>
      <c r="AA302" s="8"/>
      <c r="AB302" s="8"/>
    </row>
    <row r="303" spans="2:28" s="6" customFormat="1" ht="14.25" customHeight="1">
      <c r="B303" s="365"/>
      <c r="C303" s="224"/>
      <c r="D303" s="215" t="s">
        <v>27</v>
      </c>
      <c r="E303" s="199"/>
      <c r="F303" s="327"/>
      <c r="G303" s="327"/>
      <c r="H303" s="324"/>
      <c r="I303" s="109" t="str">
        <f>IF(SUM(I304,I308,I314,I315, I312,I313)&lt;&gt;I302, SUM(I304,I308,I314,I315,I312,I313), "")</f>
        <v/>
      </c>
      <c r="J303" s="109" t="str">
        <f>IF(SUM(J304,J308,J314,J315, J312,J313)&lt;&gt;J302, SUM(J304,J308,J314,J315,J312,J313), "")</f>
        <v/>
      </c>
      <c r="K303" s="243"/>
      <c r="L303" s="243"/>
      <c r="M303" s="220"/>
      <c r="N303" s="220"/>
      <c r="O303" s="220"/>
      <c r="P303" s="220"/>
      <c r="Q303" s="220"/>
      <c r="R303" s="86"/>
      <c r="S303" s="366"/>
      <c r="U303" s="8"/>
      <c r="V303" s="8"/>
      <c r="W303" s="8"/>
      <c r="X303" s="8"/>
      <c r="Y303" s="8"/>
      <c r="Z303" s="8"/>
      <c r="AA303" s="8"/>
      <c r="AB303" s="8"/>
    </row>
    <row r="304" spans="2:28" s="6" customFormat="1" ht="14.25" customHeight="1">
      <c r="B304" s="365"/>
      <c r="C304" s="218" t="s">
        <v>1512</v>
      </c>
      <c r="D304" s="98" t="s">
        <v>5561</v>
      </c>
      <c r="E304" s="199"/>
      <c r="F304" s="327"/>
      <c r="G304" s="327"/>
      <c r="H304" s="324" t="str">
        <f>IF(SUM(I305:I307)&lt;&gt;I304, SUM(I305:I307), "")</f>
        <v/>
      </c>
      <c r="I304" s="249">
        <f>SUM(I305:I307)</f>
        <v>0</v>
      </c>
      <c r="J304" s="249">
        <f>SUM(J305:J307)</f>
        <v>0</v>
      </c>
      <c r="K304" s="333" t="str">
        <f>IF(SUM(J305:J307)&lt;&gt;J304, SUM(J305:J307), "")</f>
        <v/>
      </c>
      <c r="L304" s="437"/>
      <c r="M304" s="438"/>
      <c r="N304" s="438"/>
      <c r="O304" s="349"/>
      <c r="P304" s="349"/>
      <c r="Q304" s="349"/>
      <c r="R304" s="86"/>
      <c r="S304" s="366"/>
      <c r="U304" s="8"/>
      <c r="V304" s="8"/>
      <c r="W304" s="8"/>
      <c r="X304" s="8"/>
      <c r="Y304" s="8"/>
      <c r="Z304" s="8"/>
      <c r="AA304" s="8"/>
      <c r="AB304" s="8"/>
    </row>
    <row r="305" spans="2:28" s="6" customFormat="1" ht="14.25" customHeight="1">
      <c r="B305" s="365"/>
      <c r="C305" s="225" t="s">
        <v>6925</v>
      </c>
      <c r="D305" s="252" t="s">
        <v>31</v>
      </c>
      <c r="E305" s="199"/>
      <c r="F305" s="327"/>
      <c r="G305" s="327"/>
      <c r="H305" s="324"/>
      <c r="I305" s="250"/>
      <c r="J305" s="250"/>
      <c r="K305" s="349"/>
      <c r="L305" s="468" t="s">
        <v>7914</v>
      </c>
      <c r="M305" s="468"/>
      <c r="N305" s="468"/>
      <c r="O305" s="468"/>
      <c r="P305" s="468"/>
      <c r="Q305" s="468"/>
      <c r="R305" s="86"/>
      <c r="S305" s="366"/>
      <c r="U305" s="8"/>
      <c r="V305" s="8"/>
      <c r="W305" s="8"/>
      <c r="X305" s="8"/>
      <c r="Y305" s="8"/>
      <c r="Z305" s="8"/>
      <c r="AA305" s="8"/>
      <c r="AB305" s="8"/>
    </row>
    <row r="306" spans="2:28" s="6" customFormat="1" ht="14.25" customHeight="1">
      <c r="B306" s="365"/>
      <c r="C306" s="225" t="s">
        <v>6926</v>
      </c>
      <c r="D306" s="252" t="s">
        <v>5</v>
      </c>
      <c r="E306" s="199"/>
      <c r="F306" s="327"/>
      <c r="G306" s="327"/>
      <c r="H306" s="324"/>
      <c r="I306" s="245"/>
      <c r="J306" s="245"/>
      <c r="K306" s="349"/>
      <c r="L306" s="468"/>
      <c r="M306" s="468"/>
      <c r="N306" s="468"/>
      <c r="O306" s="468"/>
      <c r="P306" s="468"/>
      <c r="Q306" s="468"/>
      <c r="R306" s="86"/>
      <c r="S306" s="366"/>
      <c r="U306" s="8"/>
      <c r="V306" s="8"/>
      <c r="W306" s="8"/>
      <c r="X306" s="8"/>
      <c r="Y306" s="8"/>
      <c r="Z306" s="8"/>
      <c r="AA306" s="8"/>
      <c r="AB306" s="8"/>
    </row>
    <row r="307" spans="2:28" s="6" customFormat="1" ht="14.25" customHeight="1">
      <c r="B307" s="365"/>
      <c r="C307" s="225" t="s">
        <v>6927</v>
      </c>
      <c r="D307" s="252" t="s">
        <v>601</v>
      </c>
      <c r="E307" s="199"/>
      <c r="F307" s="327"/>
      <c r="G307" s="327"/>
      <c r="H307" s="324"/>
      <c r="I307" s="245"/>
      <c r="J307" s="245"/>
      <c r="K307" s="349"/>
      <c r="L307" s="468"/>
      <c r="M307" s="468"/>
      <c r="N307" s="468"/>
      <c r="O307" s="468"/>
      <c r="P307" s="468"/>
      <c r="Q307" s="468"/>
      <c r="R307" s="86"/>
      <c r="S307" s="366"/>
      <c r="U307" s="8"/>
      <c r="V307" s="8"/>
      <c r="W307" s="8"/>
      <c r="X307" s="8"/>
      <c r="Y307" s="8"/>
      <c r="Z307" s="8"/>
      <c r="AA307" s="8"/>
      <c r="AB307" s="8"/>
    </row>
    <row r="308" spans="2:28" s="6" customFormat="1" ht="14.25" customHeight="1">
      <c r="B308" s="365"/>
      <c r="C308" s="218" t="s">
        <v>1513</v>
      </c>
      <c r="D308" s="98" t="s">
        <v>602</v>
      </c>
      <c r="E308" s="199"/>
      <c r="F308" s="327"/>
      <c r="G308" s="327"/>
      <c r="H308" s="324" t="str">
        <f>IF(SUM(I309:I311)&lt;&gt;I308, SUM(I309:I311), "")</f>
        <v/>
      </c>
      <c r="I308" s="249">
        <f>SUM(I309:I311)</f>
        <v>0</v>
      </c>
      <c r="J308" s="249">
        <f>SUM(J309:J311)</f>
        <v>0</v>
      </c>
      <c r="K308" s="333" t="str">
        <f>IF(SUM(J309:J311)&lt;&gt;J308, SUM(J309:J311), "")</f>
        <v/>
      </c>
      <c r="L308" s="468"/>
      <c r="M308" s="468"/>
      <c r="N308" s="468"/>
      <c r="O308" s="468"/>
      <c r="P308" s="468"/>
      <c r="Q308" s="468"/>
      <c r="R308" s="86"/>
      <c r="S308" s="366"/>
      <c r="U308" s="8"/>
      <c r="V308" s="8"/>
      <c r="W308" s="8"/>
      <c r="X308" s="8"/>
      <c r="Y308" s="8"/>
      <c r="Z308" s="8"/>
      <c r="AA308" s="8"/>
      <c r="AB308" s="8"/>
    </row>
    <row r="309" spans="2:28" s="6" customFormat="1" ht="14.25" customHeight="1">
      <c r="B309" s="365"/>
      <c r="C309" s="225" t="s">
        <v>1514</v>
      </c>
      <c r="D309" s="252" t="s">
        <v>31</v>
      </c>
      <c r="E309" s="199"/>
      <c r="F309" s="327"/>
      <c r="G309" s="327"/>
      <c r="H309" s="324"/>
      <c r="I309" s="245"/>
      <c r="J309" s="245"/>
      <c r="K309" s="349"/>
      <c r="L309" s="468"/>
      <c r="M309" s="468"/>
      <c r="N309" s="468"/>
      <c r="O309" s="468"/>
      <c r="P309" s="468"/>
      <c r="Q309" s="468"/>
      <c r="R309" s="86"/>
      <c r="S309" s="366"/>
      <c r="U309" s="8"/>
      <c r="V309" s="8"/>
      <c r="W309" s="8"/>
      <c r="X309" s="8"/>
      <c r="Y309" s="8"/>
      <c r="Z309" s="8"/>
      <c r="AA309" s="8"/>
      <c r="AB309" s="8"/>
    </row>
    <row r="310" spans="2:28" s="6" customFormat="1" ht="14.25" customHeight="1">
      <c r="B310" s="365"/>
      <c r="C310" s="225" t="s">
        <v>1515</v>
      </c>
      <c r="D310" s="252" t="s">
        <v>5</v>
      </c>
      <c r="E310" s="199"/>
      <c r="F310" s="327"/>
      <c r="G310" s="327"/>
      <c r="H310" s="324"/>
      <c r="I310" s="245"/>
      <c r="J310" s="245"/>
      <c r="K310" s="349"/>
      <c r="L310" s="468"/>
      <c r="M310" s="468"/>
      <c r="N310" s="468"/>
      <c r="O310" s="468"/>
      <c r="P310" s="468"/>
      <c r="Q310" s="468"/>
      <c r="R310" s="86"/>
      <c r="S310" s="366"/>
      <c r="U310" s="8"/>
      <c r="V310" s="8"/>
      <c r="W310" s="8"/>
      <c r="X310" s="8"/>
      <c r="Y310" s="8"/>
      <c r="Z310" s="8"/>
      <c r="AA310" s="8"/>
      <c r="AB310" s="8"/>
    </row>
    <row r="311" spans="2:28" s="6" customFormat="1" ht="14.25" customHeight="1">
      <c r="B311" s="365"/>
      <c r="C311" s="225" t="s">
        <v>1516</v>
      </c>
      <c r="D311" s="252" t="s">
        <v>603</v>
      </c>
      <c r="E311" s="199"/>
      <c r="F311" s="327"/>
      <c r="G311" s="327"/>
      <c r="H311" s="324"/>
      <c r="I311" s="245"/>
      <c r="J311" s="245"/>
      <c r="K311" s="349"/>
      <c r="L311" s="468"/>
      <c r="M311" s="468"/>
      <c r="N311" s="468"/>
      <c r="O311" s="468"/>
      <c r="P311" s="468"/>
      <c r="Q311" s="468"/>
      <c r="R311" s="86"/>
      <c r="S311" s="366"/>
      <c r="U311" s="8"/>
      <c r="V311" s="8"/>
      <c r="W311" s="8"/>
      <c r="X311" s="8"/>
      <c r="Y311" s="8"/>
      <c r="Z311" s="8"/>
      <c r="AA311" s="8"/>
      <c r="AB311" s="8"/>
    </row>
    <row r="312" spans="2:28" s="6" customFormat="1" ht="14.25" customHeight="1">
      <c r="B312" s="365"/>
      <c r="C312" s="218" t="s">
        <v>6928</v>
      </c>
      <c r="D312" s="98" t="s">
        <v>5562</v>
      </c>
      <c r="E312" s="199"/>
      <c r="F312" s="327"/>
      <c r="G312" s="327"/>
      <c r="H312" s="324"/>
      <c r="I312" s="245"/>
      <c r="J312" s="245"/>
      <c r="K312" s="349"/>
      <c r="L312" s="468"/>
      <c r="M312" s="468"/>
      <c r="N312" s="468"/>
      <c r="O312" s="468"/>
      <c r="P312" s="468"/>
      <c r="Q312" s="468"/>
      <c r="R312" s="86"/>
      <c r="S312" s="366"/>
      <c r="U312" s="8"/>
      <c r="V312" s="8"/>
      <c r="W312" s="8"/>
      <c r="X312" s="8"/>
      <c r="Y312" s="8"/>
      <c r="Z312" s="8"/>
      <c r="AA312" s="8"/>
      <c r="AB312" s="8"/>
    </row>
    <row r="313" spans="2:28" s="6" customFormat="1" ht="14.25" customHeight="1">
      <c r="B313" s="365"/>
      <c r="C313" s="218" t="s">
        <v>6929</v>
      </c>
      <c r="D313" s="98" t="s">
        <v>5563</v>
      </c>
      <c r="E313" s="199"/>
      <c r="F313" s="327"/>
      <c r="G313" s="327"/>
      <c r="H313" s="324"/>
      <c r="I313" s="245"/>
      <c r="J313" s="245"/>
      <c r="K313" s="349"/>
      <c r="L313" s="468"/>
      <c r="M313" s="468"/>
      <c r="N313" s="468"/>
      <c r="O313" s="468"/>
      <c r="P313" s="468"/>
      <c r="Q313" s="468"/>
      <c r="R313" s="86"/>
      <c r="S313" s="366"/>
      <c r="U313" s="8"/>
      <c r="V313" s="8"/>
      <c r="W313" s="8"/>
      <c r="X313" s="8"/>
      <c r="Y313" s="8"/>
      <c r="Z313" s="8"/>
      <c r="AA313" s="8"/>
      <c r="AB313" s="8"/>
    </row>
    <row r="314" spans="2:28" s="6" customFormat="1" ht="14.25" customHeight="1">
      <c r="B314" s="365"/>
      <c r="C314" s="218" t="s">
        <v>6930</v>
      </c>
      <c r="D314" s="98" t="s">
        <v>604</v>
      </c>
      <c r="E314" s="199"/>
      <c r="F314" s="327"/>
      <c r="G314" s="327"/>
      <c r="H314" s="324"/>
      <c r="I314" s="245"/>
      <c r="J314" s="245"/>
      <c r="K314" s="349"/>
      <c r="L314" s="437"/>
      <c r="M314" s="438"/>
      <c r="N314" s="438"/>
      <c r="O314" s="349"/>
      <c r="P314" s="349"/>
      <c r="Q314" s="349"/>
      <c r="R314" s="86"/>
      <c r="S314" s="366"/>
      <c r="U314" s="8"/>
      <c r="V314" s="8"/>
      <c r="W314" s="8"/>
      <c r="X314" s="8"/>
      <c r="Y314" s="8"/>
      <c r="Z314" s="8"/>
      <c r="AA314" s="8"/>
      <c r="AB314" s="8"/>
    </row>
    <row r="315" spans="2:28" s="6" customFormat="1" ht="15">
      <c r="B315" s="365"/>
      <c r="C315" s="218" t="s">
        <v>6931</v>
      </c>
      <c r="D315" s="98" t="s">
        <v>605</v>
      </c>
      <c r="E315" s="199"/>
      <c r="F315" s="327"/>
      <c r="G315" s="327"/>
      <c r="H315" s="324"/>
      <c r="I315" s="245"/>
      <c r="J315" s="245"/>
      <c r="K315" s="349"/>
      <c r="L315" s="437"/>
      <c r="M315" s="438"/>
      <c r="N315" s="438"/>
      <c r="O315" s="349"/>
      <c r="P315" s="349"/>
      <c r="Q315" s="349"/>
      <c r="R315" s="86"/>
      <c r="S315" s="366"/>
      <c r="U315" s="8"/>
      <c r="V315" s="8"/>
      <c r="W315" s="8"/>
      <c r="X315" s="8"/>
      <c r="Y315" s="8"/>
      <c r="Z315" s="8"/>
      <c r="AA315" s="8"/>
      <c r="AB315" s="8"/>
    </row>
    <row r="316" spans="2:28" s="6" customFormat="1" ht="15">
      <c r="B316" s="365"/>
      <c r="C316" s="253"/>
      <c r="D316" s="98"/>
      <c r="E316" s="199"/>
      <c r="F316" s="327"/>
      <c r="G316" s="327"/>
      <c r="H316" s="324"/>
      <c r="I316" s="199"/>
      <c r="J316" s="349"/>
      <c r="K316" s="349"/>
      <c r="L316" s="349"/>
      <c r="M316" s="199"/>
      <c r="N316" s="349"/>
      <c r="O316" s="349"/>
      <c r="P316" s="349"/>
      <c r="Q316" s="349"/>
      <c r="R316" s="86"/>
      <c r="S316" s="366"/>
      <c r="U316" s="8"/>
      <c r="V316" s="8"/>
      <c r="W316" s="8"/>
      <c r="X316" s="8"/>
      <c r="Y316" s="8"/>
      <c r="Z316" s="8"/>
      <c r="AA316" s="8"/>
      <c r="AB316" s="8"/>
    </row>
    <row r="317" spans="2:28" s="6" customFormat="1" ht="15">
      <c r="B317" s="365"/>
      <c r="C317" s="253"/>
      <c r="D317" s="98"/>
      <c r="E317" s="199"/>
      <c r="F317" s="327"/>
      <c r="G317" s="327"/>
      <c r="H317" s="324"/>
      <c r="I317" s="326">
        <v>2021</v>
      </c>
      <c r="J317" s="326">
        <v>2022</v>
      </c>
      <c r="K317" s="349"/>
      <c r="L317" s="349"/>
      <c r="M317" s="199"/>
      <c r="N317" s="349"/>
      <c r="O317" s="349"/>
      <c r="P317" s="349"/>
      <c r="Q317" s="349"/>
      <c r="R317" s="86"/>
      <c r="S317" s="366"/>
      <c r="U317" s="8"/>
      <c r="V317" s="8"/>
      <c r="W317" s="8"/>
      <c r="X317" s="8"/>
      <c r="Y317" s="8"/>
      <c r="Z317" s="8"/>
      <c r="AA317" s="8"/>
      <c r="AB317" s="8"/>
    </row>
    <row r="318" spans="2:28" s="6" customFormat="1" ht="15">
      <c r="B318" s="365"/>
      <c r="C318" s="253"/>
      <c r="D318" s="98"/>
      <c r="E318" s="199"/>
      <c r="F318" s="327"/>
      <c r="G318" s="327"/>
      <c r="H318" s="324"/>
      <c r="I318" s="248" t="s">
        <v>598</v>
      </c>
      <c r="J318" s="248" t="s">
        <v>598</v>
      </c>
      <c r="K318" s="349"/>
      <c r="L318" s="349"/>
      <c r="M318" s="199"/>
      <c r="N318" s="349"/>
      <c r="O318" s="349"/>
      <c r="P318" s="349"/>
      <c r="Q318" s="349"/>
      <c r="R318" s="86"/>
      <c r="S318" s="366"/>
      <c r="U318" s="8"/>
      <c r="V318" s="8"/>
      <c r="W318" s="8"/>
      <c r="X318" s="8"/>
      <c r="Y318" s="8"/>
      <c r="Z318" s="8"/>
      <c r="AA318" s="8"/>
      <c r="AB318" s="8"/>
    </row>
    <row r="319" spans="2:28" s="6" customFormat="1" ht="15">
      <c r="B319" s="365"/>
      <c r="C319" s="224"/>
      <c r="D319" s="251" t="s">
        <v>7635</v>
      </c>
      <c r="E319" s="199"/>
      <c r="F319" s="327"/>
      <c r="G319" s="327"/>
      <c r="H319" s="324"/>
      <c r="I319" s="245">
        <f>I302</f>
        <v>0</v>
      </c>
      <c r="J319" s="245">
        <f>J302</f>
        <v>0</v>
      </c>
      <c r="K319" s="349"/>
      <c r="L319" s="349"/>
      <c r="M319" s="199"/>
      <c r="N319" s="349"/>
      <c r="O319" s="349"/>
      <c r="P319" s="349"/>
      <c r="Q319" s="349"/>
      <c r="R319" s="86"/>
      <c r="S319" s="366"/>
      <c r="U319" s="8"/>
      <c r="V319" s="8"/>
      <c r="W319" s="8"/>
      <c r="X319" s="8"/>
      <c r="Y319" s="8"/>
      <c r="Z319" s="8"/>
      <c r="AA319" s="8"/>
      <c r="AB319" s="8"/>
    </row>
    <row r="320" spans="2:28" s="6" customFormat="1" ht="15">
      <c r="B320" s="365"/>
      <c r="C320" s="224"/>
      <c r="D320" s="215" t="s">
        <v>27</v>
      </c>
      <c r="E320" s="199"/>
      <c r="F320" s="327"/>
      <c r="G320" s="327"/>
      <c r="H320" s="324"/>
      <c r="I320" s="333" t="str">
        <f>IF(SUM(I321,I322)&lt;&gt;I319, SUM(I321,I322), "")</f>
        <v/>
      </c>
      <c r="J320" s="333" t="str">
        <f>IF(SUM(J321,J322)&lt;&gt;J319, SUM(J321,J322), "")</f>
        <v/>
      </c>
      <c r="K320" s="349"/>
      <c r="L320" s="349"/>
      <c r="M320" s="199"/>
      <c r="N320" s="349"/>
      <c r="O320" s="349"/>
      <c r="P320" s="349"/>
      <c r="Q320" s="349"/>
      <c r="R320" s="86"/>
      <c r="S320" s="366"/>
      <c r="U320" s="8"/>
      <c r="V320" s="8"/>
      <c r="W320" s="8"/>
      <c r="X320" s="8"/>
      <c r="Y320" s="8"/>
      <c r="Z320" s="8"/>
      <c r="AA320" s="8"/>
      <c r="AB320" s="8"/>
    </row>
    <row r="321" spans="2:28" s="6" customFormat="1" ht="15">
      <c r="B321" s="365"/>
      <c r="C321" s="224" t="s">
        <v>6924</v>
      </c>
      <c r="D321" s="254" t="s">
        <v>6953</v>
      </c>
      <c r="E321" s="199"/>
      <c r="F321" s="350"/>
      <c r="G321" s="350"/>
      <c r="H321" s="351"/>
      <c r="I321" s="245"/>
      <c r="J321" s="245"/>
      <c r="K321" s="349"/>
      <c r="L321" s="349"/>
      <c r="M321" s="199"/>
      <c r="N321" s="349"/>
      <c r="O321" s="349"/>
      <c r="P321" s="349"/>
      <c r="Q321" s="349"/>
      <c r="R321" s="86"/>
      <c r="S321" s="366"/>
      <c r="U321" s="8"/>
      <c r="V321" s="8"/>
      <c r="W321" s="8"/>
      <c r="X321" s="8"/>
      <c r="Y321" s="8"/>
      <c r="Z321" s="8"/>
      <c r="AA321" s="8"/>
      <c r="AB321" s="8"/>
    </row>
    <row r="322" spans="2:28" s="6" customFormat="1" ht="15">
      <c r="B322" s="365"/>
      <c r="C322" s="224" t="s">
        <v>6932</v>
      </c>
      <c r="D322" s="254" t="s">
        <v>6906</v>
      </c>
      <c r="E322" s="199"/>
      <c r="F322" s="350"/>
      <c r="G322" s="350"/>
      <c r="H322" s="351"/>
      <c r="I322" s="245"/>
      <c r="J322" s="245"/>
      <c r="K322" s="349"/>
      <c r="L322" s="349"/>
      <c r="M322" s="349"/>
      <c r="N322" s="349"/>
      <c r="O322" s="349"/>
      <c r="P322" s="349"/>
      <c r="Q322" s="349"/>
      <c r="R322" s="86"/>
      <c r="S322" s="366"/>
      <c r="U322" s="8"/>
      <c r="V322" s="8"/>
      <c r="W322" s="8"/>
      <c r="X322" s="8"/>
      <c r="Y322" s="8"/>
      <c r="Z322" s="8"/>
      <c r="AA322" s="8"/>
      <c r="AB322" s="8"/>
    </row>
    <row r="323" spans="2:28" s="6" customFormat="1" ht="15">
      <c r="B323" s="365"/>
      <c r="C323" s="224"/>
      <c r="D323" s="254"/>
      <c r="E323" s="199"/>
      <c r="F323" s="350"/>
      <c r="G323" s="350"/>
      <c r="H323" s="351"/>
      <c r="I323" s="199"/>
      <c r="J323" s="349"/>
      <c r="K323" s="349"/>
      <c r="L323" s="349"/>
      <c r="M323" s="349"/>
      <c r="N323" s="349"/>
      <c r="O323" s="349"/>
      <c r="P323" s="349"/>
      <c r="Q323" s="349"/>
      <c r="R323" s="86"/>
      <c r="S323" s="366"/>
      <c r="U323" s="8"/>
      <c r="V323" s="8"/>
      <c r="W323" s="8"/>
      <c r="X323" s="8"/>
      <c r="Y323" s="8"/>
      <c r="Z323" s="8"/>
      <c r="AA323" s="8"/>
      <c r="AB323" s="8"/>
    </row>
    <row r="324" spans="2:28" s="6" customFormat="1">
      <c r="B324" s="365"/>
      <c r="C324" s="255"/>
      <c r="D324" s="255"/>
      <c r="E324" s="199"/>
      <c r="F324" s="327"/>
      <c r="G324" s="327"/>
      <c r="H324" s="327"/>
      <c r="I324" s="327"/>
      <c r="J324" s="102"/>
      <c r="K324" s="246"/>
      <c r="L324" s="247" t="s">
        <v>611</v>
      </c>
      <c r="M324" s="349"/>
      <c r="N324" s="349"/>
      <c r="O324" s="349"/>
      <c r="P324" s="349"/>
      <c r="Q324" s="349"/>
      <c r="R324" s="86"/>
      <c r="S324" s="366"/>
      <c r="U324" s="8"/>
      <c r="V324" s="8"/>
      <c r="W324" s="8"/>
      <c r="X324" s="8"/>
      <c r="Y324" s="8"/>
      <c r="Z324" s="8"/>
      <c r="AA324" s="8"/>
      <c r="AB324" s="8"/>
    </row>
    <row r="325" spans="2:28" s="6" customFormat="1">
      <c r="B325" s="365"/>
      <c r="C325" s="218"/>
      <c r="D325" s="255"/>
      <c r="E325" s="199"/>
      <c r="F325" s="327"/>
      <c r="G325" s="327"/>
      <c r="H325" s="327"/>
      <c r="I325" s="327"/>
      <c r="J325" s="86"/>
      <c r="K325" s="220"/>
      <c r="L325" s="349"/>
      <c r="M325" s="349"/>
      <c r="N325" s="349"/>
      <c r="O325" s="349"/>
      <c r="P325" s="349"/>
      <c r="Q325" s="349"/>
      <c r="R325" s="86"/>
      <c r="S325" s="366"/>
      <c r="U325" s="8"/>
      <c r="V325" s="8"/>
      <c r="W325" s="8"/>
      <c r="X325" s="8"/>
      <c r="Y325" s="8"/>
      <c r="Z325" s="8"/>
      <c r="AA325" s="8"/>
      <c r="AB325" s="8"/>
    </row>
    <row r="326" spans="2:28" s="6" customFormat="1">
      <c r="B326" s="365"/>
      <c r="C326" s="221">
        <v>12.3</v>
      </c>
      <c r="D326" s="256" t="s">
        <v>159</v>
      </c>
      <c r="E326" s="199"/>
      <c r="F326" s="327"/>
      <c r="G326" s="327"/>
      <c r="H326" s="327"/>
      <c r="I326" s="327"/>
      <c r="J326" s="327"/>
      <c r="K326" s="199"/>
      <c r="L326" s="199"/>
      <c r="M326" s="199"/>
      <c r="N326" s="199"/>
      <c r="O326" s="339"/>
      <c r="P326" s="339"/>
      <c r="Q326" s="339"/>
      <c r="R326" s="327"/>
      <c r="S326" s="366"/>
      <c r="U326" s="8"/>
      <c r="V326" s="8"/>
      <c r="W326" s="8"/>
      <c r="X326" s="8"/>
      <c r="Y326" s="8"/>
      <c r="Z326" s="8"/>
      <c r="AA326" s="8"/>
      <c r="AB326" s="8"/>
    </row>
    <row r="327" spans="2:28" s="6" customFormat="1" ht="15.75">
      <c r="B327" s="365"/>
      <c r="C327" s="34"/>
      <c r="D327" s="68"/>
      <c r="E327" s="327"/>
      <c r="F327" s="327"/>
      <c r="G327" s="327"/>
      <c r="H327" s="327"/>
      <c r="I327" s="327"/>
      <c r="J327" s="327"/>
      <c r="K327" s="199"/>
      <c r="L327" s="199"/>
      <c r="M327" s="199"/>
      <c r="N327" s="199"/>
      <c r="O327" s="339"/>
      <c r="P327" s="339"/>
      <c r="Q327" s="339"/>
      <c r="R327" s="327"/>
      <c r="S327" s="366"/>
      <c r="U327" s="8"/>
      <c r="V327" s="8"/>
      <c r="W327" s="8"/>
      <c r="X327" s="8"/>
      <c r="Y327" s="8"/>
      <c r="Z327" s="8"/>
      <c r="AA327" s="8"/>
      <c r="AB327" s="8"/>
    </row>
    <row r="328" spans="2:28" s="6" customFormat="1" ht="15.75">
      <c r="B328" s="365"/>
      <c r="C328" s="34"/>
      <c r="D328" s="621"/>
      <c r="E328" s="622"/>
      <c r="F328" s="622"/>
      <c r="G328" s="622"/>
      <c r="H328" s="622"/>
      <c r="I328" s="622"/>
      <c r="J328" s="622"/>
      <c r="K328" s="622"/>
      <c r="L328" s="622"/>
      <c r="M328" s="622"/>
      <c r="N328" s="623"/>
      <c r="O328" s="623"/>
      <c r="P328" s="623"/>
      <c r="Q328" s="624"/>
      <c r="R328" s="327"/>
      <c r="S328" s="366"/>
      <c r="U328" s="8"/>
      <c r="V328" s="8"/>
      <c r="W328" s="8"/>
      <c r="X328" s="8"/>
      <c r="Y328" s="8"/>
      <c r="Z328" s="8"/>
      <c r="AA328" s="8"/>
      <c r="AB328" s="8"/>
    </row>
    <row r="329" spans="2:28" s="6" customFormat="1" ht="15.75">
      <c r="B329" s="365"/>
      <c r="C329" s="34"/>
      <c r="D329" s="625"/>
      <c r="E329" s="626"/>
      <c r="F329" s="626"/>
      <c r="G329" s="626"/>
      <c r="H329" s="626"/>
      <c r="I329" s="626"/>
      <c r="J329" s="626"/>
      <c r="K329" s="626"/>
      <c r="L329" s="626"/>
      <c r="M329" s="626"/>
      <c r="N329" s="627"/>
      <c r="O329" s="627"/>
      <c r="P329" s="627"/>
      <c r="Q329" s="628"/>
      <c r="R329" s="327"/>
      <c r="S329" s="366"/>
      <c r="U329" s="8"/>
      <c r="V329" s="8"/>
      <c r="W329" s="8"/>
      <c r="X329" s="8"/>
      <c r="Y329" s="8"/>
      <c r="Z329" s="8"/>
      <c r="AA329" s="8"/>
      <c r="AB329" s="8"/>
    </row>
    <row r="330" spans="2:28" s="6" customFormat="1" ht="15.75">
      <c r="B330" s="365"/>
      <c r="C330" s="34"/>
      <c r="D330" s="629"/>
      <c r="E330" s="630"/>
      <c r="F330" s="630"/>
      <c r="G330" s="630"/>
      <c r="H330" s="630"/>
      <c r="I330" s="630"/>
      <c r="J330" s="630"/>
      <c r="K330" s="630"/>
      <c r="L330" s="630"/>
      <c r="M330" s="630"/>
      <c r="N330" s="631"/>
      <c r="O330" s="631"/>
      <c r="P330" s="631"/>
      <c r="Q330" s="632"/>
      <c r="R330" s="327"/>
      <c r="S330" s="366"/>
      <c r="U330" s="8"/>
      <c r="V330" s="8"/>
      <c r="W330" s="8"/>
      <c r="X330" s="8"/>
      <c r="Y330" s="8"/>
      <c r="Z330" s="8"/>
      <c r="AA330" s="8"/>
      <c r="AB330" s="8"/>
    </row>
    <row r="331" spans="2:28" s="6" customFormat="1" ht="15" thickBot="1">
      <c r="B331" s="367"/>
      <c r="C331" s="368"/>
      <c r="D331" s="368"/>
      <c r="E331" s="368"/>
      <c r="F331" s="368"/>
      <c r="G331" s="368"/>
      <c r="H331" s="368"/>
      <c r="I331" s="368"/>
      <c r="J331" s="368"/>
      <c r="K331" s="369"/>
      <c r="L331" s="369"/>
      <c r="M331" s="369"/>
      <c r="N331" s="369"/>
      <c r="O331" s="369"/>
      <c r="P331" s="369"/>
      <c r="Q331" s="369"/>
      <c r="R331" s="368"/>
      <c r="S331" s="370"/>
      <c r="U331" s="8"/>
      <c r="V331" s="8"/>
      <c r="W331" s="8"/>
      <c r="X331" s="8"/>
      <c r="Y331" s="8"/>
      <c r="Z331" s="8"/>
      <c r="AA331" s="8"/>
      <c r="AB331" s="8"/>
    </row>
    <row r="332" spans="2:28" s="6" customFormat="1" ht="15.75" thickTop="1" thickBot="1">
      <c r="K332" s="232"/>
      <c r="L332" s="232"/>
      <c r="M332" s="232"/>
      <c r="N332" s="232"/>
      <c r="O332" s="232"/>
      <c r="P332" s="232"/>
      <c r="Q332" s="232"/>
      <c r="U332" s="8"/>
      <c r="V332" s="8"/>
      <c r="W332" s="8"/>
      <c r="X332" s="8"/>
      <c r="Y332" s="8"/>
      <c r="Z332" s="8"/>
      <c r="AA332" s="8"/>
      <c r="AB332" s="8"/>
    </row>
    <row r="333" spans="2:28" s="6" customFormat="1" ht="15" thickTop="1">
      <c r="B333" s="361"/>
      <c r="C333" s="362"/>
      <c r="D333" s="362"/>
      <c r="E333" s="362"/>
      <c r="F333" s="362"/>
      <c r="G333" s="362"/>
      <c r="H333" s="362"/>
      <c r="I333" s="362"/>
      <c r="J333" s="362"/>
      <c r="K333" s="363"/>
      <c r="L333" s="363"/>
      <c r="M333" s="363"/>
      <c r="N333" s="363"/>
      <c r="O333" s="363"/>
      <c r="P333" s="363"/>
      <c r="Q333" s="363"/>
      <c r="R333" s="362"/>
      <c r="S333" s="364"/>
      <c r="U333" s="8"/>
      <c r="V333" s="8"/>
      <c r="W333" s="8"/>
      <c r="X333" s="8"/>
      <c r="Y333" s="8"/>
      <c r="Z333" s="8"/>
      <c r="AA333" s="8"/>
      <c r="AB333" s="8"/>
    </row>
    <row r="334" spans="2:28" s="6" customFormat="1" ht="15.75">
      <c r="B334" s="365"/>
      <c r="C334" s="231" t="s">
        <v>10913</v>
      </c>
      <c r="D334" s="231" t="s">
        <v>10914</v>
      </c>
      <c r="E334" s="327"/>
      <c r="F334" s="327"/>
      <c r="G334" s="327"/>
      <c r="H334" s="327"/>
      <c r="I334" s="327"/>
      <c r="J334" s="327"/>
      <c r="K334" s="199"/>
      <c r="L334" s="199"/>
      <c r="M334" s="199"/>
      <c r="N334" s="199"/>
      <c r="O334" s="199"/>
      <c r="P334" s="199"/>
      <c r="Q334" s="199"/>
      <c r="R334" s="327"/>
      <c r="S334" s="366"/>
      <c r="U334" s="8"/>
      <c r="V334" s="8"/>
      <c r="W334" s="8"/>
      <c r="X334" s="8"/>
      <c r="Y334" s="8"/>
      <c r="Z334" s="8"/>
      <c r="AA334" s="8"/>
      <c r="AB334" s="8"/>
    </row>
    <row r="335" spans="2:28" s="6" customFormat="1" ht="15">
      <c r="B335" s="365"/>
      <c r="C335" s="327"/>
      <c r="D335" s="327"/>
      <c r="E335" s="327"/>
      <c r="F335" s="327"/>
      <c r="G335" s="327"/>
      <c r="H335" s="327"/>
      <c r="I335" s="327"/>
      <c r="J335" s="327"/>
      <c r="K335" s="448" t="s">
        <v>11020</v>
      </c>
      <c r="L335" s="448"/>
      <c r="M335" s="448"/>
      <c r="N335" s="354"/>
      <c r="O335" s="448" t="s">
        <v>11021</v>
      </c>
      <c r="P335" s="448"/>
      <c r="Q335" s="448"/>
      <c r="R335" s="327"/>
      <c r="S335" s="366"/>
      <c r="U335" s="8"/>
      <c r="V335" s="8"/>
      <c r="W335" s="8"/>
      <c r="X335" s="8"/>
      <c r="Y335" s="8"/>
      <c r="Z335" s="8"/>
      <c r="AA335" s="8"/>
      <c r="AB335" s="8"/>
    </row>
    <row r="336" spans="2:28" s="6" customFormat="1" ht="15">
      <c r="B336" s="365"/>
      <c r="C336" s="212">
        <v>13.1</v>
      </c>
      <c r="D336" s="355" t="s">
        <v>10915</v>
      </c>
      <c r="E336" s="220"/>
      <c r="F336" s="220"/>
      <c r="G336" s="220"/>
      <c r="H336" s="220"/>
      <c r="I336" s="220"/>
      <c r="J336" s="220"/>
      <c r="K336" s="644"/>
      <c r="L336" s="645"/>
      <c r="M336" s="646"/>
      <c r="N336" s="182"/>
      <c r="O336" s="641"/>
      <c r="P336" s="642"/>
      <c r="Q336" s="643"/>
      <c r="R336" s="356"/>
      <c r="S336" s="366"/>
      <c r="U336" s="8"/>
      <c r="V336" s="8"/>
      <c r="W336" s="8"/>
      <c r="X336" s="8"/>
      <c r="Y336" s="8"/>
      <c r="Z336" s="8"/>
      <c r="AA336" s="8"/>
      <c r="AB336" s="8"/>
    </row>
    <row r="337" spans="2:29" s="6" customFormat="1" ht="15" thickBot="1">
      <c r="B337" s="367"/>
      <c r="C337" s="368"/>
      <c r="D337" s="368"/>
      <c r="E337" s="368"/>
      <c r="F337" s="368"/>
      <c r="G337" s="368"/>
      <c r="H337" s="368"/>
      <c r="I337" s="368"/>
      <c r="J337" s="368"/>
      <c r="K337" s="369"/>
      <c r="L337" s="369"/>
      <c r="M337" s="369"/>
      <c r="N337" s="369"/>
      <c r="O337" s="369"/>
      <c r="P337" s="369"/>
      <c r="Q337" s="369"/>
      <c r="R337" s="368"/>
      <c r="S337" s="370"/>
      <c r="U337" s="8"/>
      <c r="V337" s="8"/>
      <c r="W337" s="8"/>
      <c r="X337" s="8"/>
      <c r="Y337" s="8"/>
      <c r="Z337" s="8"/>
      <c r="AA337" s="8"/>
      <c r="AB337" s="8"/>
    </row>
    <row r="338" spans="2:29" s="164" customFormat="1" ht="15.75" thickTop="1" thickBot="1">
      <c r="B338" s="12"/>
      <c r="C338" s="12"/>
      <c r="D338" s="12"/>
      <c r="E338" s="12"/>
      <c r="F338" s="12"/>
      <c r="G338" s="12"/>
      <c r="H338" s="12"/>
      <c r="I338" s="11"/>
      <c r="J338" s="11"/>
      <c r="K338" s="344"/>
      <c r="L338" s="344"/>
      <c r="M338" s="344"/>
      <c r="N338" s="344"/>
      <c r="O338" s="344"/>
      <c r="P338" s="344"/>
      <c r="Q338" s="344"/>
      <c r="T338" s="8"/>
      <c r="U338" s="8"/>
      <c r="V338" s="8"/>
      <c r="W338" s="8"/>
      <c r="X338" s="8"/>
      <c r="Y338" s="8"/>
      <c r="Z338" s="8"/>
      <c r="AA338" s="8"/>
      <c r="AB338" s="8"/>
      <c r="AC338" s="8"/>
    </row>
    <row r="339" spans="2:29" s="12" customFormat="1" ht="15.75" thickTop="1">
      <c r="B339" s="371"/>
      <c r="C339" s="372"/>
      <c r="D339" s="372"/>
      <c r="E339" s="372"/>
      <c r="F339" s="372"/>
      <c r="G339" s="372"/>
      <c r="H339" s="372"/>
      <c r="I339" s="372"/>
      <c r="J339" s="372"/>
      <c r="K339" s="372"/>
      <c r="L339" s="372"/>
      <c r="M339" s="372"/>
      <c r="N339" s="372"/>
      <c r="O339" s="372"/>
      <c r="P339" s="372"/>
      <c r="Q339" s="372"/>
      <c r="R339" s="372"/>
      <c r="S339" s="373"/>
    </row>
    <row r="340" spans="2:29" s="12" customFormat="1" ht="15.75">
      <c r="B340" s="374"/>
      <c r="C340" s="231" t="s">
        <v>10916</v>
      </c>
      <c r="D340" s="231" t="s">
        <v>10938</v>
      </c>
      <c r="E340" s="327"/>
      <c r="F340" s="327"/>
      <c r="G340" s="327"/>
      <c r="H340" s="322"/>
      <c r="I340" s="322"/>
      <c r="J340" s="322"/>
      <c r="K340" s="322"/>
      <c r="L340" s="322"/>
      <c r="M340" s="322"/>
      <c r="N340" s="322"/>
      <c r="O340" s="322"/>
      <c r="P340" s="322"/>
      <c r="Q340" s="322"/>
      <c r="R340" s="322"/>
      <c r="S340" s="375"/>
    </row>
    <row r="341" spans="2:29" s="12" customFormat="1" ht="15.75">
      <c r="B341" s="374"/>
      <c r="C341" s="330"/>
      <c r="D341" s="231"/>
      <c r="E341" s="327"/>
      <c r="F341" s="327"/>
      <c r="G341" s="327"/>
      <c r="H341" s="322"/>
      <c r="I341" s="322"/>
      <c r="J341" s="322"/>
      <c r="K341" s="322"/>
      <c r="L341" s="322"/>
      <c r="M341" s="322"/>
      <c r="N341" s="322"/>
      <c r="O341" s="322"/>
      <c r="P341" s="322"/>
      <c r="Q341" s="322"/>
      <c r="R341" s="322"/>
      <c r="S341" s="375"/>
    </row>
    <row r="342" spans="2:29" s="12" customFormat="1" ht="15">
      <c r="B342" s="374"/>
      <c r="C342" s="330"/>
      <c r="D342" s="199" t="s">
        <v>10917</v>
      </c>
      <c r="E342" s="327"/>
      <c r="F342" s="327"/>
      <c r="G342" s="327"/>
      <c r="H342" s="322"/>
      <c r="I342" s="322"/>
      <c r="J342" s="322"/>
      <c r="K342" s="322"/>
      <c r="L342" s="322"/>
      <c r="M342" s="322"/>
      <c r="N342" s="322"/>
      <c r="O342" s="322"/>
      <c r="P342" s="322"/>
      <c r="Q342" s="322"/>
      <c r="R342" s="322"/>
      <c r="S342" s="375"/>
    </row>
    <row r="343" spans="2:29" s="12" customFormat="1" ht="15">
      <c r="B343" s="374"/>
      <c r="C343" s="322"/>
      <c r="D343" s="322"/>
      <c r="E343" s="322"/>
      <c r="F343" s="322"/>
      <c r="G343" s="322"/>
      <c r="H343" s="322"/>
      <c r="I343" s="428" t="s">
        <v>10911</v>
      </c>
      <c r="J343" s="428"/>
      <c r="K343" s="428"/>
      <c r="L343" s="428"/>
      <c r="M343" s="220"/>
      <c r="N343" s="428" t="s">
        <v>10912</v>
      </c>
      <c r="O343" s="428"/>
      <c r="P343" s="428"/>
      <c r="Q343" s="428"/>
      <c r="R343" s="322"/>
      <c r="S343" s="375"/>
    </row>
    <row r="344" spans="2:29" s="12" customFormat="1" ht="15">
      <c r="B344" s="374"/>
      <c r="C344" s="322"/>
      <c r="D344" s="322"/>
      <c r="E344" s="322"/>
      <c r="F344" s="322"/>
      <c r="G344" s="322"/>
      <c r="H344" s="322"/>
      <c r="I344" s="428">
        <v>2022</v>
      </c>
      <c r="J344" s="428"/>
      <c r="K344" s="428">
        <v>2021</v>
      </c>
      <c r="L344" s="428"/>
      <c r="M344" s="220"/>
      <c r="N344" s="428">
        <v>2022</v>
      </c>
      <c r="O344" s="428"/>
      <c r="P344" s="428">
        <v>2021</v>
      </c>
      <c r="Q344" s="428"/>
      <c r="R344" s="322"/>
      <c r="S344" s="375"/>
    </row>
    <row r="345" spans="2:29" s="12" customFormat="1" ht="14.25" customHeight="1">
      <c r="B345" s="374"/>
      <c r="C345" s="321"/>
      <c r="D345" s="321"/>
      <c r="E345" s="321"/>
      <c r="F345" s="321"/>
      <c r="G345" s="322"/>
      <c r="H345" s="322"/>
      <c r="I345" s="428" t="s">
        <v>10918</v>
      </c>
      <c r="J345" s="428"/>
      <c r="K345" s="429" t="s">
        <v>10919</v>
      </c>
      <c r="L345" s="429"/>
      <c r="M345" s="220"/>
      <c r="N345" s="428" t="s">
        <v>10918</v>
      </c>
      <c r="O345" s="428"/>
      <c r="P345" s="429" t="s">
        <v>10919</v>
      </c>
      <c r="Q345" s="429"/>
      <c r="R345" s="322"/>
      <c r="S345" s="375"/>
    </row>
    <row r="346" spans="2:29" s="12" customFormat="1" ht="15">
      <c r="B346" s="374"/>
      <c r="C346" s="221">
        <v>14.1</v>
      </c>
      <c r="D346" s="358" t="s">
        <v>10856</v>
      </c>
      <c r="E346" s="322"/>
      <c r="F346" s="322"/>
      <c r="G346" s="322"/>
      <c r="H346" s="322"/>
      <c r="I346" s="422" t="str">
        <f>IF(ISNUMBER(K144/F$39),K144/F$39*VLOOKUP(O42,Sheet1!$E$2:$F$11,2,FALSE),"")</f>
        <v/>
      </c>
      <c r="J346" s="422"/>
      <c r="K346" s="422" t="str">
        <f>IF(ISNUMBER(O144/H$39),O144/H$39*VLOOKUP(O42,Sheet1!$E$2:$F$11,2,FALSE),"")</f>
        <v/>
      </c>
      <c r="L346" s="422"/>
      <c r="M346" s="322"/>
      <c r="N346" s="423" t="str">
        <f>IF(ISNUMBER(K144/F$46),K144/F$46*VLOOKUP(O42,Sheet1!$E$2:$F$11,2,FALSE),"")</f>
        <v/>
      </c>
      <c r="O346" s="424"/>
      <c r="P346" s="423" t="str">
        <f>IF(ISNUMBER(O144/H$46),O144/H$46*VLOOKUP(O42,Sheet1!$E$2:$F$11,2,FALSE),"")</f>
        <v/>
      </c>
      <c r="Q346" s="424"/>
      <c r="R346" s="322"/>
      <c r="S346" s="375"/>
    </row>
    <row r="347" spans="2:29" s="12" customFormat="1" ht="15">
      <c r="B347" s="374"/>
      <c r="C347" s="221">
        <v>14.2</v>
      </c>
      <c r="D347" s="358" t="s">
        <v>10855</v>
      </c>
      <c r="E347" s="322"/>
      <c r="F347" s="322"/>
      <c r="G347" s="322"/>
      <c r="H347" s="322"/>
      <c r="I347" s="422" t="str">
        <f>IF(ISNUMBER(K146/F$39),K146/F$39*VLOOKUP(O42,Sheet1!$E$2:$F$11,2,FALSE),"")</f>
        <v/>
      </c>
      <c r="J347" s="422"/>
      <c r="K347" s="422" t="str">
        <f>IF(ISNUMBER(O146/H$39),O146/H$39*VLOOKUP(O42,Sheet1!$E$2:$F$11,2,FALSE),"")</f>
        <v/>
      </c>
      <c r="L347" s="422"/>
      <c r="M347" s="322"/>
      <c r="N347" s="423" t="str">
        <f>IF(ISNUMBER(K146/F$46),K146/F$46*VLOOKUP(O42,Sheet1!$E$2:$F$11,2,FALSE),"")</f>
        <v/>
      </c>
      <c r="O347" s="424"/>
      <c r="P347" s="423" t="str">
        <f>IF(ISNUMBER(O146/H$46),O146/H$46*VLOOKUP(O42,Sheet1!$E$2:$F$11,2,FALSE),"")</f>
        <v/>
      </c>
      <c r="Q347" s="424"/>
      <c r="R347" s="322"/>
      <c r="S347" s="375"/>
    </row>
    <row r="348" spans="2:29" s="12" customFormat="1" ht="15">
      <c r="B348" s="374"/>
      <c r="C348" s="221">
        <v>14.3</v>
      </c>
      <c r="D348" s="358" t="s">
        <v>5555</v>
      </c>
      <c r="E348" s="322"/>
      <c r="F348" s="322"/>
      <c r="G348" s="322"/>
      <c r="H348" s="322"/>
      <c r="I348" s="422" t="str">
        <f>IF(ISNUMBER(K156/F$39),K156/F$39*VLOOKUP(O42,Sheet1!$E$2:$F$11,2,FALSE),"")</f>
        <v/>
      </c>
      <c r="J348" s="422"/>
      <c r="K348" s="422" t="str">
        <f>IF(ISNUMBER(O156/H$39),O156/H$39*VLOOKUP(O42,Sheet1!$E$2:$F$11,2,FALSE),"")</f>
        <v/>
      </c>
      <c r="L348" s="422"/>
      <c r="M348" s="322"/>
      <c r="N348" s="423" t="str">
        <f>IF(ISNUMBER(K156/F$46),K156/F$46*VLOOKUP(O42,Sheet1!$E$2:$F$11,2,FALSE),"")</f>
        <v/>
      </c>
      <c r="O348" s="424"/>
      <c r="P348" s="423" t="str">
        <f>IF(ISNUMBER(O156/H$46),O156/H$46*VLOOKUP(O42,Sheet1!$E$2:$F$11,2,FALSE),"")</f>
        <v/>
      </c>
      <c r="Q348" s="424"/>
      <c r="R348" s="322"/>
      <c r="S348" s="375"/>
    </row>
    <row r="349" spans="2:29" s="12" customFormat="1" ht="15">
      <c r="B349" s="374"/>
      <c r="C349" s="221">
        <v>14.4</v>
      </c>
      <c r="D349" s="358" t="s">
        <v>10857</v>
      </c>
      <c r="E349" s="322"/>
      <c r="F349" s="322"/>
      <c r="G349" s="322"/>
      <c r="H349" s="322"/>
      <c r="I349" s="422" t="str">
        <f>IF(ISNUMBER(K172/F$39),K172/F$39*VLOOKUP(O42,Sheet1!$E$2:$F$11,2,FALSE),"")</f>
        <v/>
      </c>
      <c r="J349" s="422"/>
      <c r="K349" s="422" t="str">
        <f>IF(ISNUMBER(O172/H$39),O172/H$39*VLOOKUP(O42,Sheet1!$E$2:$F$11,2,FALSE),"")</f>
        <v/>
      </c>
      <c r="L349" s="422"/>
      <c r="M349" s="322"/>
      <c r="N349" s="423" t="str">
        <f>IF(ISNUMBER(K172/F$46),K172/F$46*VLOOKUP(O42,Sheet1!$E$2:$F$11,2,FALSE),"")</f>
        <v/>
      </c>
      <c r="O349" s="424"/>
      <c r="P349" s="423" t="str">
        <f>IF(ISNUMBER(O172/H$46),O172/H$46*VLOOKUP(O42,Sheet1!$E$2:$F$11,2,FALSE),"")</f>
        <v/>
      </c>
      <c r="Q349" s="424"/>
      <c r="R349" s="322"/>
      <c r="S349" s="375"/>
    </row>
    <row r="350" spans="2:29" s="12" customFormat="1" ht="15">
      <c r="B350" s="374"/>
      <c r="C350" s="221">
        <v>14.5</v>
      </c>
      <c r="D350" s="358" t="s">
        <v>10860</v>
      </c>
      <c r="E350" s="322"/>
      <c r="F350" s="322"/>
      <c r="G350" s="322"/>
      <c r="H350" s="322"/>
      <c r="I350" s="422" t="str">
        <f>IF(ISNUMBER(K176/F40),K176/F40*VLOOKUP(O42,Sheet1!$E$2:$F$11,2,FALSE),"")</f>
        <v/>
      </c>
      <c r="J350" s="422"/>
      <c r="K350" s="422" t="str">
        <f>IF(ISNUMBER(O176/H40),O176/H40*VLOOKUP(O42,Sheet1!$E$2:$F$11,2,FALSE),"")</f>
        <v/>
      </c>
      <c r="L350" s="422"/>
      <c r="M350" s="322"/>
      <c r="N350" s="420"/>
      <c r="O350" s="421"/>
      <c r="P350" s="420"/>
      <c r="Q350" s="421"/>
      <c r="R350" s="322"/>
      <c r="S350" s="375"/>
    </row>
    <row r="351" spans="2:29" s="12" customFormat="1" ht="15">
      <c r="B351" s="374"/>
      <c r="C351" s="221">
        <v>14.6</v>
      </c>
      <c r="D351" s="358" t="s">
        <v>164</v>
      </c>
      <c r="E351" s="322"/>
      <c r="F351" s="322"/>
      <c r="G351" s="322"/>
      <c r="H351" s="322"/>
      <c r="I351" s="422" t="str">
        <f>IF(ISNUMBER(K206/F$39),K206/F$39*VLOOKUP(O42,Sheet1!$E$2:$F$11,2,FALSE),"")</f>
        <v/>
      </c>
      <c r="J351" s="422"/>
      <c r="K351" s="422" t="str">
        <f>IF(ISNUMBER(O206/H$39),O206/H$39*VLOOKUP(O42,Sheet1!$E$2:$F$11,2,FALSE),"")</f>
        <v/>
      </c>
      <c r="L351" s="422"/>
      <c r="M351" s="322"/>
      <c r="N351" s="423" t="str">
        <f>IF(ISNUMBER(K206/F$46),K206/F$46*VLOOKUP(O42,Sheet1!$E$2:$F$11,2,FALSE),"")</f>
        <v/>
      </c>
      <c r="O351" s="424"/>
      <c r="P351" s="423" t="str">
        <f>IF(ISNUMBER(O206/H$46),O206/H$46*VLOOKUP(O42,Sheet1!$E$2:$F$11,2,FALSE),"")</f>
        <v/>
      </c>
      <c r="Q351" s="424"/>
      <c r="R351" s="322"/>
      <c r="S351" s="375"/>
    </row>
    <row r="352" spans="2:29" s="12" customFormat="1" ht="15">
      <c r="B352" s="374"/>
      <c r="C352" s="221">
        <v>14.7</v>
      </c>
      <c r="D352" s="358" t="s">
        <v>10858</v>
      </c>
      <c r="E352" s="322"/>
      <c r="F352" s="322"/>
      <c r="G352" s="322"/>
      <c r="H352" s="322"/>
      <c r="I352" s="422" t="str">
        <f>IF(ISNUMBER((K206+K218)/F$39),(K206+K218)/F$39*VLOOKUP(O42,Sheet1!$E$2:$F$11,2,FALSE),"")</f>
        <v/>
      </c>
      <c r="J352" s="422"/>
      <c r="K352" s="422" t="str">
        <f>IF(ISNUMBER((O206+O218)/H$39),(O206+O218)/H$39*VLOOKUP(O42,Sheet1!$E$2:$F$11,2,FALSE),"")</f>
        <v/>
      </c>
      <c r="L352" s="422"/>
      <c r="M352" s="322"/>
      <c r="N352" s="423" t="str">
        <f>IF(ISNUMBER((K206+K218)/F$46),(K206+K218)/F$46*VLOOKUP(O42,Sheet1!$E$2:$F$11,2,FALSE),"")</f>
        <v/>
      </c>
      <c r="O352" s="424"/>
      <c r="P352" s="423" t="str">
        <f>IF(ISNUMBER((O206+O218)/H$46),(O206+O218)/H$46*VLOOKUP(O42,Sheet1!$E$2:$F$11,2,FALSE),"")</f>
        <v/>
      </c>
      <c r="Q352" s="424"/>
      <c r="R352" s="322"/>
      <c r="S352" s="375"/>
    </row>
    <row r="353" spans="2:29" s="12" customFormat="1" ht="15">
      <c r="B353" s="374"/>
      <c r="C353" s="221">
        <v>14.8</v>
      </c>
      <c r="D353" s="358" t="s">
        <v>178</v>
      </c>
      <c r="E353" s="322"/>
      <c r="F353" s="322"/>
      <c r="G353" s="322"/>
      <c r="H353" s="322"/>
      <c r="I353" s="422" t="str">
        <f>IF(ISNUMBER(K279/F$39),K279/F$39*VLOOKUP(O42,Sheet1!$E$2:$F$11,2,FALSE),"")</f>
        <v/>
      </c>
      <c r="J353" s="422"/>
      <c r="K353" s="422" t="str">
        <f>IF(ISNUMBER(O279/H$39),O279/H$39*VLOOKUP(O42,Sheet1!$E$2:$F$11,2,FALSE),"")</f>
        <v/>
      </c>
      <c r="L353" s="422"/>
      <c r="M353" s="322"/>
      <c r="N353" s="423" t="str">
        <f>IF(ISNUMBER(K279/F$46),K279/F$46*VLOOKUP(O42,Sheet1!$E$2:$F$11,2,FALSE),"")</f>
        <v/>
      </c>
      <c r="O353" s="424"/>
      <c r="P353" s="423" t="str">
        <f>IF(ISNUMBER(O279/H$46),O279/H$46*VLOOKUP(O42,Sheet1!$E$2:$F$11,2,FALSE),"")</f>
        <v/>
      </c>
      <c r="Q353" s="424"/>
      <c r="R353" s="322"/>
      <c r="S353" s="375"/>
    </row>
    <row r="354" spans="2:29" s="12" customFormat="1" ht="15">
      <c r="B354" s="374"/>
      <c r="C354" s="221">
        <v>14.9</v>
      </c>
      <c r="D354" s="358" t="s">
        <v>10859</v>
      </c>
      <c r="E354" s="322"/>
      <c r="F354" s="322"/>
      <c r="G354" s="322"/>
      <c r="H354" s="322"/>
      <c r="I354" s="422" t="str">
        <f>IF(ISNUMBER(J302/F$39),J302/F$39*VLOOKUP(O42,Sheet1!$E$2:$F$11,2,FALSE),"")</f>
        <v/>
      </c>
      <c r="J354" s="422"/>
      <c r="K354" s="422" t="str">
        <f>IF(ISNUMBER(I302/H$39),I302/H$39*VLOOKUP(O42,Sheet1!$E$2:$F$11,2,FALSE),"")</f>
        <v/>
      </c>
      <c r="L354" s="422"/>
      <c r="M354" s="322"/>
      <c r="N354" s="423" t="str">
        <f>IF(ISNUMBER(J302/F$46),J302/F$46*VLOOKUP(O42,Sheet1!$E$2:$F$11,2,FALSE),"")</f>
        <v/>
      </c>
      <c r="O354" s="424"/>
      <c r="P354" s="423" t="str">
        <f>IF(ISNUMBER(I302/H$46),I302/H$46*VLOOKUP(O42,Sheet1!$E$2:$F$11,2,FALSE),"")</f>
        <v/>
      </c>
      <c r="Q354" s="424"/>
      <c r="R354" s="322"/>
      <c r="S354" s="375"/>
    </row>
    <row r="355" spans="2:29" s="12" customFormat="1" ht="15">
      <c r="B355" s="374"/>
      <c r="C355" s="322"/>
      <c r="D355" s="347"/>
      <c r="E355" s="322"/>
      <c r="F355" s="322"/>
      <c r="G355" s="322"/>
      <c r="H355" s="322"/>
      <c r="I355" s="322"/>
      <c r="J355" s="322"/>
      <c r="K355" s="322"/>
      <c r="L355" s="322"/>
      <c r="M355" s="322"/>
      <c r="N355" s="322"/>
      <c r="O355" s="322"/>
      <c r="P355" s="322"/>
      <c r="Q355" s="322"/>
      <c r="R355" s="322"/>
      <c r="S355" s="375"/>
    </row>
    <row r="356" spans="2:29" s="12" customFormat="1" ht="15">
      <c r="B356" s="374"/>
      <c r="C356" s="322"/>
      <c r="D356" s="347"/>
      <c r="E356" s="322"/>
      <c r="F356" s="322"/>
      <c r="G356" s="322"/>
      <c r="H356" s="322"/>
      <c r="I356" s="425"/>
      <c r="J356" s="426"/>
      <c r="K356" s="427"/>
      <c r="L356" s="427"/>
      <c r="M356" s="322"/>
      <c r="N356" s="322"/>
      <c r="O356" s="322"/>
      <c r="P356" s="322"/>
      <c r="Q356" s="322"/>
      <c r="R356" s="322"/>
      <c r="S356" s="375"/>
    </row>
    <row r="357" spans="2:29" s="12" customFormat="1" ht="15">
      <c r="B357" s="374"/>
      <c r="C357" s="357">
        <v>14.1</v>
      </c>
      <c r="D357" s="358" t="s">
        <v>5433</v>
      </c>
      <c r="E357" s="322"/>
      <c r="F357" s="322"/>
      <c r="G357" s="322"/>
      <c r="H357" s="322"/>
      <c r="I357" s="419" t="str">
        <f>IF(ISNUMBER(K248/AVERAGE(K255,O255)),K248/AVERAGE(K255,O255),"")</f>
        <v/>
      </c>
      <c r="J357" s="419"/>
      <c r="K357" s="420"/>
      <c r="L357" s="421"/>
      <c r="M357" s="322"/>
      <c r="N357" s="322"/>
      <c r="O357" s="322"/>
      <c r="P357" s="322"/>
      <c r="Q357" s="322"/>
      <c r="R357" s="322"/>
      <c r="S357" s="375"/>
    </row>
    <row r="358" spans="2:29" s="12" customFormat="1" ht="15">
      <c r="B358" s="374"/>
      <c r="C358" s="221">
        <v>14.11</v>
      </c>
      <c r="D358" s="358" t="s">
        <v>10852</v>
      </c>
      <c r="E358" s="322"/>
      <c r="F358" s="322"/>
      <c r="G358" s="322"/>
      <c r="H358" s="322"/>
      <c r="I358" s="419" t="str">
        <f>IF(ISNUMBER(K242/(K255-K266)),K242/(K255-K266),"")</f>
        <v/>
      </c>
      <c r="J358" s="419"/>
      <c r="K358" s="419" t="str">
        <f>IF(ISNUMBER(O242/(O255-O266)),O242/(O255-O266),"")</f>
        <v/>
      </c>
      <c r="L358" s="419"/>
      <c r="M358" s="322"/>
      <c r="N358" s="322"/>
      <c r="O358" s="322"/>
      <c r="P358" s="322"/>
      <c r="Q358" s="322"/>
      <c r="R358" s="322"/>
      <c r="S358" s="375"/>
    </row>
    <row r="359" spans="2:29" s="12" customFormat="1" ht="15">
      <c r="B359" s="374"/>
      <c r="C359" s="357">
        <v>14.12</v>
      </c>
      <c r="D359" s="358" t="s">
        <v>10851</v>
      </c>
      <c r="E359" s="322"/>
      <c r="F359" s="322"/>
      <c r="G359" s="322"/>
      <c r="H359" s="322"/>
      <c r="I359" s="419" t="str">
        <f>IF(ISNUMBER((K248+K220)/(K273+K270)),(K248+K220)/(K273+K270),"")</f>
        <v/>
      </c>
      <c r="J359" s="419"/>
      <c r="K359" s="419" t="str">
        <f>IF(ISNUMBER((O248+O220)/(O273+O270)),(O248+O220)/(O273+O270),"")</f>
        <v/>
      </c>
      <c r="L359" s="419"/>
      <c r="M359" s="322"/>
      <c r="N359" s="322"/>
      <c r="O359" s="322"/>
      <c r="P359" s="322"/>
      <c r="Q359" s="322"/>
      <c r="R359" s="322"/>
      <c r="S359" s="375"/>
    </row>
    <row r="360" spans="2:29" s="12" customFormat="1" ht="15">
      <c r="B360" s="374"/>
      <c r="C360" s="221">
        <v>14.13</v>
      </c>
      <c r="D360" s="358" t="s">
        <v>10853</v>
      </c>
      <c r="E360" s="322"/>
      <c r="F360" s="322"/>
      <c r="G360" s="322"/>
      <c r="H360" s="322"/>
      <c r="I360" s="419" t="str">
        <f>IF(ISNUMBER(K242/K144),K242/K144,"")</f>
        <v/>
      </c>
      <c r="J360" s="419"/>
      <c r="K360" s="419" t="str">
        <f>IF(ISNUMBER(O242/O144),O242/O144,"")</f>
        <v/>
      </c>
      <c r="L360" s="419"/>
      <c r="M360" s="322"/>
      <c r="N360" s="322"/>
      <c r="O360" s="322"/>
      <c r="P360" s="322"/>
      <c r="Q360" s="322"/>
      <c r="R360" s="322"/>
      <c r="S360" s="375"/>
    </row>
    <row r="361" spans="2:29" s="12" customFormat="1" ht="15">
      <c r="B361" s="374"/>
      <c r="C361" s="357">
        <v>14.14</v>
      </c>
      <c r="D361" s="358" t="s">
        <v>10854</v>
      </c>
      <c r="E361" s="322"/>
      <c r="F361" s="322"/>
      <c r="G361" s="322"/>
      <c r="H361" s="322"/>
      <c r="I361" s="419" t="str">
        <f>IF(ISNUMBER(K248/K144),K248/K144,"")</f>
        <v/>
      </c>
      <c r="J361" s="419"/>
      <c r="K361" s="419" t="str">
        <f>IF(ISNUMBER(O248/O144),O248/O144,"")</f>
        <v/>
      </c>
      <c r="L361" s="419"/>
      <c r="M361" s="322"/>
      <c r="N361" s="322"/>
      <c r="O361" s="322"/>
      <c r="P361" s="322"/>
      <c r="Q361" s="322"/>
      <c r="R361" s="322"/>
      <c r="S361" s="375"/>
    </row>
    <row r="362" spans="2:29" s="12" customFormat="1" ht="15.75" thickBot="1">
      <c r="B362" s="376"/>
      <c r="C362" s="377"/>
      <c r="D362" s="377"/>
      <c r="E362" s="377"/>
      <c r="F362" s="377"/>
      <c r="G362" s="377"/>
      <c r="H362" s="377"/>
      <c r="I362" s="377"/>
      <c r="J362" s="377"/>
      <c r="K362" s="377"/>
      <c r="L362" s="377"/>
      <c r="M362" s="377"/>
      <c r="N362" s="377"/>
      <c r="O362" s="377"/>
      <c r="P362" s="377"/>
      <c r="Q362" s="377"/>
      <c r="R362" s="377"/>
      <c r="S362" s="378"/>
    </row>
    <row r="363" spans="2:29" s="12" customFormat="1" ht="15" thickTop="1">
      <c r="B363" s="11"/>
      <c r="C363" s="11"/>
      <c r="D363" s="11"/>
      <c r="E363" s="11"/>
      <c r="F363" s="11"/>
      <c r="G363" s="11"/>
      <c r="H363" s="11"/>
      <c r="I363" s="11"/>
      <c r="J363" s="11"/>
      <c r="K363" s="11"/>
      <c r="L363" s="11"/>
      <c r="M363" s="11"/>
      <c r="N363" s="11"/>
      <c r="O363" s="11"/>
      <c r="P363" s="11"/>
      <c r="Q363" s="11"/>
      <c r="R363" s="11"/>
      <c r="S363" s="11"/>
      <c r="T363" s="15"/>
      <c r="U363" s="9"/>
      <c r="V363" s="9"/>
      <c r="W363" s="9"/>
      <c r="X363" s="9"/>
      <c r="Y363" s="9"/>
      <c r="Z363" s="9"/>
      <c r="AA363" s="9"/>
      <c r="AB363" s="9"/>
      <c r="AC363" s="9"/>
    </row>
    <row r="364" spans="2:29">
      <c r="B364" s="15"/>
      <c r="C364" s="15"/>
      <c r="D364" s="15"/>
      <c r="E364" s="15"/>
      <c r="F364" s="15"/>
      <c r="G364" s="15"/>
      <c r="H364" s="15"/>
      <c r="I364" s="15"/>
      <c r="J364" s="15"/>
      <c r="K364" s="15" t="s">
        <v>229</v>
      </c>
      <c r="L364" s="15" t="s">
        <v>228</v>
      </c>
      <c r="M364" s="15" t="s">
        <v>228</v>
      </c>
      <c r="N364" s="15" t="s">
        <v>273</v>
      </c>
      <c r="O364" s="103">
        <v>1990</v>
      </c>
      <c r="P364" s="111" t="s">
        <v>5529</v>
      </c>
      <c r="Q364" s="15" t="s">
        <v>154</v>
      </c>
      <c r="R364" s="15"/>
      <c r="S364" s="15"/>
      <c r="T364" s="15"/>
      <c r="U364" s="9"/>
      <c r="V364" s="9"/>
      <c r="W364" s="9"/>
      <c r="X364" s="9"/>
      <c r="Y364" s="9"/>
      <c r="Z364" s="9"/>
      <c r="AA364" s="9"/>
      <c r="AB364" s="9"/>
    </row>
    <row r="365" spans="2:29">
      <c r="B365" s="15" t="s">
        <v>11025</v>
      </c>
      <c r="C365" s="15" t="s">
        <v>131</v>
      </c>
      <c r="D365" s="15" t="s">
        <v>845</v>
      </c>
      <c r="E365" s="15" t="s">
        <v>23</v>
      </c>
      <c r="F365" s="15" t="s">
        <v>1539</v>
      </c>
      <c r="G365" s="15" t="s">
        <v>35</v>
      </c>
      <c r="H365" s="15" t="s">
        <v>6357</v>
      </c>
      <c r="I365" s="15" t="s">
        <v>179</v>
      </c>
      <c r="J365" s="15" t="s">
        <v>154</v>
      </c>
      <c r="K365" s="15" t="s">
        <v>230</v>
      </c>
      <c r="L365" s="15" t="s">
        <v>251</v>
      </c>
      <c r="M365" s="15" t="s">
        <v>251</v>
      </c>
      <c r="N365" s="15" t="s">
        <v>274</v>
      </c>
      <c r="O365" s="103">
        <v>1991</v>
      </c>
      <c r="P365" s="111" t="s">
        <v>5530</v>
      </c>
      <c r="Q365" s="15" t="s">
        <v>155</v>
      </c>
      <c r="R365" s="15"/>
      <c r="S365" s="15"/>
      <c r="T365" s="15"/>
      <c r="U365" s="9"/>
      <c r="V365" s="9"/>
      <c r="W365" s="9"/>
      <c r="X365" s="9"/>
      <c r="Y365" s="9"/>
      <c r="Z365" s="9"/>
      <c r="AA365" s="9"/>
      <c r="AB365" s="9"/>
    </row>
    <row r="366" spans="2:29">
      <c r="B366" s="15" t="s">
        <v>7928</v>
      </c>
      <c r="C366" s="15" t="s">
        <v>132</v>
      </c>
      <c r="D366" s="15" t="s">
        <v>49</v>
      </c>
      <c r="E366" s="15" t="s">
        <v>126</v>
      </c>
      <c r="F366" s="15" t="s">
        <v>1540</v>
      </c>
      <c r="G366" s="15" t="s">
        <v>36</v>
      </c>
      <c r="H366" s="15" t="s">
        <v>6358</v>
      </c>
      <c r="I366" s="15" t="s">
        <v>180</v>
      </c>
      <c r="J366" s="15" t="s">
        <v>155</v>
      </c>
      <c r="K366" s="15" t="s">
        <v>232</v>
      </c>
      <c r="L366" s="15" t="s">
        <v>252</v>
      </c>
      <c r="M366" s="15" t="s">
        <v>252</v>
      </c>
      <c r="N366" s="15" t="s">
        <v>275</v>
      </c>
      <c r="O366" s="103">
        <v>1992</v>
      </c>
      <c r="P366" s="111" t="s">
        <v>5531</v>
      </c>
      <c r="Q366" s="15"/>
      <c r="R366" s="15"/>
      <c r="S366" s="15"/>
      <c r="T366" s="15"/>
      <c r="U366" s="9"/>
      <c r="V366" s="9"/>
      <c r="W366" s="9"/>
      <c r="X366" s="9"/>
      <c r="Y366" s="9"/>
      <c r="Z366" s="9"/>
      <c r="AA366" s="9"/>
      <c r="AB366" s="9"/>
    </row>
    <row r="367" spans="2:29">
      <c r="B367" s="15" t="s">
        <v>7929</v>
      </c>
      <c r="C367" s="15" t="s">
        <v>133</v>
      </c>
      <c r="D367" s="15" t="s">
        <v>846</v>
      </c>
      <c r="E367" s="15" t="s">
        <v>128</v>
      </c>
      <c r="F367" s="15" t="s">
        <v>1541</v>
      </c>
      <c r="G367" s="15" t="s">
        <v>32</v>
      </c>
      <c r="H367" s="15" t="s">
        <v>10861</v>
      </c>
      <c r="I367" s="15" t="s">
        <v>181</v>
      </c>
      <c r="J367" s="15"/>
      <c r="K367" s="15" t="s">
        <v>233</v>
      </c>
      <c r="L367" s="15" t="s">
        <v>253</v>
      </c>
      <c r="M367" s="15" t="s">
        <v>253</v>
      </c>
      <c r="N367" s="15" t="s">
        <v>276</v>
      </c>
      <c r="O367" s="103">
        <v>1993</v>
      </c>
      <c r="P367" s="111" t="s">
        <v>5532</v>
      </c>
      <c r="Q367" s="15"/>
      <c r="R367" s="15"/>
      <c r="S367" s="15"/>
      <c r="T367" s="15"/>
      <c r="U367" s="9"/>
      <c r="V367" s="9"/>
      <c r="W367" s="9"/>
      <c r="X367" s="9"/>
      <c r="Y367" s="9"/>
      <c r="Z367" s="9"/>
      <c r="AA367" s="9"/>
      <c r="AB367" s="9"/>
    </row>
    <row r="368" spans="2:29">
      <c r="B368" s="15" t="s">
        <v>11026</v>
      </c>
      <c r="C368" s="15" t="s">
        <v>134</v>
      </c>
      <c r="D368" s="15" t="s">
        <v>847</v>
      </c>
      <c r="E368" s="15" t="s">
        <v>24</v>
      </c>
      <c r="F368" s="15"/>
      <c r="G368" s="15" t="s">
        <v>38</v>
      </c>
      <c r="H368" s="15" t="s">
        <v>6359</v>
      </c>
      <c r="I368" s="15" t="s">
        <v>182</v>
      </c>
      <c r="J368" s="15"/>
      <c r="K368" s="15" t="s">
        <v>234</v>
      </c>
      <c r="L368" s="15" t="s">
        <v>254</v>
      </c>
      <c r="M368" s="15" t="s">
        <v>254</v>
      </c>
      <c r="N368" s="15" t="s">
        <v>277</v>
      </c>
      <c r="O368" s="103">
        <v>1994</v>
      </c>
      <c r="P368" s="111" t="s">
        <v>5533</v>
      </c>
      <c r="Q368" s="15"/>
      <c r="R368" s="15"/>
      <c r="S368" s="15"/>
      <c r="T368" s="15"/>
      <c r="U368" s="9"/>
      <c r="V368" s="9"/>
      <c r="W368" s="9"/>
      <c r="X368" s="9"/>
      <c r="Y368" s="9"/>
      <c r="Z368" s="9"/>
      <c r="AA368" s="9"/>
      <c r="AB368" s="9"/>
    </row>
    <row r="369" spans="2:28">
      <c r="B369" s="15" t="s">
        <v>11027</v>
      </c>
      <c r="C369" s="15" t="s">
        <v>137</v>
      </c>
      <c r="D369" s="15" t="s">
        <v>48</v>
      </c>
      <c r="E369" s="15" t="s">
        <v>127</v>
      </c>
      <c r="F369" s="15"/>
      <c r="G369" s="15" t="s">
        <v>34</v>
      </c>
      <c r="H369" s="15" t="s">
        <v>6360</v>
      </c>
      <c r="I369" s="15" t="s">
        <v>183</v>
      </c>
      <c r="J369" s="15"/>
      <c r="K369" s="15" t="s">
        <v>235</v>
      </c>
      <c r="L369" s="15" t="s">
        <v>231</v>
      </c>
      <c r="M369" s="15" t="s">
        <v>231</v>
      </c>
      <c r="N369" s="15" t="s">
        <v>278</v>
      </c>
      <c r="O369" s="103">
        <v>1995</v>
      </c>
      <c r="P369" s="111" t="s">
        <v>5534</v>
      </c>
      <c r="Q369" s="15"/>
      <c r="R369" s="15"/>
      <c r="S369" s="15"/>
      <c r="T369" s="15"/>
      <c r="U369" s="9"/>
      <c r="V369" s="9"/>
      <c r="W369" s="9"/>
      <c r="X369" s="9"/>
      <c r="Y369" s="9"/>
      <c r="Z369" s="9"/>
      <c r="AA369" s="9"/>
      <c r="AB369" s="9"/>
    </row>
    <row r="370" spans="2:28">
      <c r="B370" s="15" t="s">
        <v>11028</v>
      </c>
      <c r="C370" s="15" t="s">
        <v>136</v>
      </c>
      <c r="D370" s="15" t="s">
        <v>50</v>
      </c>
      <c r="E370" s="15" t="s">
        <v>25</v>
      </c>
      <c r="F370" s="15"/>
      <c r="G370" s="15" t="s">
        <v>33</v>
      </c>
      <c r="H370" s="15"/>
      <c r="I370" s="15"/>
      <c r="J370" s="15"/>
      <c r="K370" s="15" t="s">
        <v>236</v>
      </c>
      <c r="L370" s="15" t="s">
        <v>255</v>
      </c>
      <c r="M370" s="15" t="s">
        <v>255</v>
      </c>
      <c r="N370" s="15" t="s">
        <v>279</v>
      </c>
      <c r="O370" s="103">
        <v>1996</v>
      </c>
      <c r="P370" s="111" t="s">
        <v>5535</v>
      </c>
      <c r="Q370" s="15"/>
      <c r="R370" s="15"/>
      <c r="S370" s="15"/>
      <c r="T370" s="15"/>
      <c r="U370" s="9"/>
      <c r="V370" s="9"/>
      <c r="W370" s="9"/>
      <c r="X370" s="9"/>
      <c r="Y370" s="9"/>
      <c r="Z370" s="9"/>
      <c r="AA370" s="9"/>
      <c r="AB370" s="9"/>
    </row>
    <row r="371" spans="2:28">
      <c r="B371" s="15"/>
      <c r="C371" s="15" t="s">
        <v>135</v>
      </c>
      <c r="D371" s="15" t="s">
        <v>51</v>
      </c>
      <c r="E371" s="15" t="s">
        <v>26</v>
      </c>
      <c r="F371" s="15"/>
      <c r="G371" s="15" t="s">
        <v>1503</v>
      </c>
      <c r="H371" s="15"/>
      <c r="I371" s="15"/>
      <c r="J371" s="15"/>
      <c r="K371" s="15" t="s">
        <v>237</v>
      </c>
      <c r="L371" s="15" t="s">
        <v>256</v>
      </c>
      <c r="M371" s="15" t="s">
        <v>256</v>
      </c>
      <c r="N371" s="15" t="s">
        <v>280</v>
      </c>
      <c r="O371" s="103">
        <v>1997</v>
      </c>
      <c r="P371" s="111" t="s">
        <v>5536</v>
      </c>
      <c r="Q371" s="15"/>
      <c r="R371" s="15"/>
      <c r="S371" s="15"/>
      <c r="T371" s="15"/>
      <c r="U371" s="9"/>
      <c r="V371" s="9"/>
      <c r="W371" s="9"/>
      <c r="X371" s="9"/>
      <c r="Y371" s="9"/>
      <c r="Z371" s="9"/>
      <c r="AA371" s="9"/>
      <c r="AB371" s="9"/>
    </row>
    <row r="372" spans="2:28">
      <c r="B372" s="15"/>
      <c r="C372" s="15" t="s">
        <v>138</v>
      </c>
      <c r="D372" s="15" t="s">
        <v>52</v>
      </c>
      <c r="E372" s="15"/>
      <c r="F372" s="15"/>
      <c r="G372" s="15"/>
      <c r="H372" s="15"/>
      <c r="I372" s="15"/>
      <c r="J372" s="15"/>
      <c r="K372" s="15" t="s">
        <v>238</v>
      </c>
      <c r="L372" s="15" t="s">
        <v>257</v>
      </c>
      <c r="M372" s="15" t="s">
        <v>257</v>
      </c>
      <c r="N372" s="15" t="s">
        <v>281</v>
      </c>
      <c r="O372" s="103">
        <v>1998</v>
      </c>
      <c r="P372" s="111" t="s">
        <v>5537</v>
      </c>
      <c r="Q372" s="15"/>
      <c r="R372" s="15"/>
      <c r="S372" s="15"/>
      <c r="T372" s="15"/>
      <c r="U372" s="9"/>
      <c r="V372" s="9"/>
      <c r="W372" s="9"/>
      <c r="X372" s="9"/>
      <c r="Y372" s="9"/>
      <c r="Z372" s="9"/>
      <c r="AA372" s="9"/>
      <c r="AB372" s="9"/>
    </row>
    <row r="373" spans="2:28">
      <c r="B373" s="15"/>
      <c r="C373" s="15" t="s">
        <v>130</v>
      </c>
      <c r="D373" s="15" t="s">
        <v>848</v>
      </c>
      <c r="E373" s="15"/>
      <c r="F373" s="15"/>
      <c r="G373" s="15"/>
      <c r="H373" s="15"/>
      <c r="I373" s="15"/>
      <c r="J373" s="15"/>
      <c r="K373" s="15" t="s">
        <v>239</v>
      </c>
      <c r="L373" s="15" t="s">
        <v>258</v>
      </c>
      <c r="M373" s="15" t="s">
        <v>258</v>
      </c>
      <c r="N373" s="15" t="s">
        <v>282</v>
      </c>
      <c r="O373" s="103">
        <v>1999</v>
      </c>
      <c r="P373" s="111" t="s">
        <v>5538</v>
      </c>
      <c r="Q373" s="15"/>
      <c r="R373" s="15"/>
      <c r="S373" s="15"/>
      <c r="T373" s="15"/>
      <c r="U373" s="9"/>
      <c r="V373" s="9"/>
      <c r="W373" s="9"/>
      <c r="X373" s="9"/>
      <c r="Y373" s="9"/>
      <c r="Z373" s="9"/>
      <c r="AA373" s="9"/>
      <c r="AB373" s="9"/>
    </row>
    <row r="374" spans="2:28">
      <c r="B374" s="15"/>
      <c r="C374" s="15" t="s">
        <v>139</v>
      </c>
      <c r="D374" s="15" t="s">
        <v>53</v>
      </c>
      <c r="E374" s="15"/>
      <c r="F374" s="15"/>
      <c r="G374" s="15"/>
      <c r="H374" s="15"/>
      <c r="I374" s="15"/>
      <c r="J374" s="15"/>
      <c r="K374" s="15" t="s">
        <v>240</v>
      </c>
      <c r="L374" s="15" t="s">
        <v>259</v>
      </c>
      <c r="M374" s="15" t="s">
        <v>259</v>
      </c>
      <c r="N374" s="15"/>
      <c r="O374" s="103">
        <v>2000</v>
      </c>
      <c r="P374" s="111" t="s">
        <v>5539</v>
      </c>
      <c r="Q374" s="15"/>
      <c r="R374" s="15"/>
      <c r="S374" s="15"/>
      <c r="T374" s="15"/>
      <c r="U374" s="9"/>
      <c r="V374" s="9"/>
      <c r="W374" s="9"/>
      <c r="X374" s="9"/>
      <c r="Y374" s="9"/>
      <c r="Z374" s="9"/>
      <c r="AA374" s="9"/>
      <c r="AB374" s="9"/>
    </row>
    <row r="375" spans="2:28">
      <c r="B375" s="15"/>
      <c r="C375" s="15"/>
      <c r="D375" s="15" t="s">
        <v>849</v>
      </c>
      <c r="E375" s="15"/>
      <c r="F375" s="15"/>
      <c r="G375" s="15"/>
      <c r="H375" s="15"/>
      <c r="I375" s="15"/>
      <c r="J375" s="15"/>
      <c r="K375" s="15" t="s">
        <v>241</v>
      </c>
      <c r="L375" s="15" t="s">
        <v>260</v>
      </c>
      <c r="M375" s="15" t="s">
        <v>260</v>
      </c>
      <c r="N375" s="15"/>
      <c r="O375" s="103">
        <v>2001</v>
      </c>
      <c r="P375" s="111" t="s">
        <v>5540</v>
      </c>
      <c r="Q375" s="15"/>
      <c r="R375" s="15"/>
      <c r="S375" s="15"/>
      <c r="T375" s="15"/>
      <c r="U375" s="9"/>
      <c r="V375" s="9"/>
      <c r="W375" s="9"/>
      <c r="X375" s="9"/>
      <c r="Y375" s="9"/>
      <c r="Z375" s="9"/>
      <c r="AA375" s="9"/>
      <c r="AB375" s="9"/>
    </row>
    <row r="376" spans="2:28">
      <c r="B376" s="15"/>
      <c r="C376" s="15"/>
      <c r="D376" s="15" t="s">
        <v>54</v>
      </c>
      <c r="E376" s="15"/>
      <c r="F376" s="15"/>
      <c r="G376" s="15"/>
      <c r="H376" s="15"/>
      <c r="I376" s="15"/>
      <c r="J376" s="15"/>
      <c r="K376" s="15" t="s">
        <v>242</v>
      </c>
      <c r="L376" s="15" t="s">
        <v>261</v>
      </c>
      <c r="M376" s="15" t="s">
        <v>261</v>
      </c>
      <c r="N376" s="15"/>
      <c r="O376" s="103">
        <v>2002</v>
      </c>
      <c r="P376" s="111" t="s">
        <v>5541</v>
      </c>
      <c r="Q376" s="15"/>
      <c r="R376" s="15"/>
      <c r="S376" s="15"/>
      <c r="T376" s="15"/>
      <c r="U376" s="9"/>
      <c r="V376" s="9"/>
      <c r="W376" s="9"/>
      <c r="X376" s="9"/>
      <c r="Y376" s="9"/>
      <c r="Z376" s="9"/>
      <c r="AA376" s="9"/>
      <c r="AB376" s="9"/>
    </row>
    <row r="377" spans="2:28">
      <c r="B377" s="15"/>
      <c r="C377" s="15"/>
      <c r="D377" s="15" t="s">
        <v>55</v>
      </c>
      <c r="E377" s="15"/>
      <c r="F377" s="15"/>
      <c r="G377" s="15"/>
      <c r="H377" s="15"/>
      <c r="I377" s="15"/>
      <c r="J377" s="15"/>
      <c r="K377" s="15" t="s">
        <v>243</v>
      </c>
      <c r="L377" s="15" t="s">
        <v>262</v>
      </c>
      <c r="M377" s="15" t="s">
        <v>262</v>
      </c>
      <c r="N377" s="15"/>
      <c r="O377" s="103">
        <v>2003</v>
      </c>
      <c r="P377" s="111" t="s">
        <v>5542</v>
      </c>
      <c r="Q377" s="15"/>
      <c r="R377" s="15"/>
      <c r="S377" s="15"/>
      <c r="T377" s="15"/>
      <c r="U377" s="9"/>
      <c r="V377" s="9"/>
      <c r="W377" s="9"/>
      <c r="X377" s="9"/>
      <c r="Y377" s="9"/>
      <c r="Z377" s="9"/>
      <c r="AA377" s="9"/>
      <c r="AB377" s="9"/>
    </row>
    <row r="378" spans="2:28">
      <c r="B378" s="15"/>
      <c r="C378" s="15"/>
      <c r="D378" s="15" t="s">
        <v>850</v>
      </c>
      <c r="E378" s="15"/>
      <c r="F378" s="15"/>
      <c r="G378" s="15"/>
      <c r="H378" s="15"/>
      <c r="I378" s="15"/>
      <c r="J378" s="15"/>
      <c r="K378" s="15" t="s">
        <v>244</v>
      </c>
      <c r="L378" s="15" t="s">
        <v>263</v>
      </c>
      <c r="M378" s="15" t="s">
        <v>263</v>
      </c>
      <c r="N378" s="15"/>
      <c r="O378" s="103">
        <v>2004</v>
      </c>
      <c r="P378" s="111" t="s">
        <v>5543</v>
      </c>
      <c r="Q378" s="15"/>
      <c r="R378" s="15"/>
      <c r="S378" s="15"/>
      <c r="T378" s="15"/>
      <c r="U378" s="9"/>
      <c r="V378" s="9"/>
      <c r="W378" s="9"/>
      <c r="X378" s="9"/>
      <c r="Y378" s="9"/>
      <c r="Z378" s="9"/>
      <c r="AA378" s="9"/>
      <c r="AB378" s="9"/>
    </row>
    <row r="379" spans="2:28">
      <c r="B379" s="15"/>
      <c r="C379" s="15"/>
      <c r="D379" s="15" t="s">
        <v>56</v>
      </c>
      <c r="E379" s="15"/>
      <c r="F379" s="15"/>
      <c r="G379" s="15"/>
      <c r="H379" s="15"/>
      <c r="I379" s="15"/>
      <c r="J379" s="15"/>
      <c r="K379" s="15" t="s">
        <v>245</v>
      </c>
      <c r="L379" s="15" t="s">
        <v>264</v>
      </c>
      <c r="M379" s="15" t="s">
        <v>264</v>
      </c>
      <c r="N379" s="15"/>
      <c r="O379" s="103">
        <v>2005</v>
      </c>
      <c r="P379" s="111" t="s">
        <v>5544</v>
      </c>
      <c r="Q379" s="15"/>
      <c r="R379" s="15"/>
      <c r="S379" s="15"/>
      <c r="T379" s="15"/>
      <c r="U379" s="9"/>
      <c r="V379" s="9"/>
      <c r="W379" s="9"/>
      <c r="X379" s="9"/>
      <c r="Y379" s="9"/>
      <c r="Z379" s="9"/>
      <c r="AA379" s="9"/>
      <c r="AB379" s="9"/>
    </row>
    <row r="380" spans="2:28">
      <c r="B380" s="15"/>
      <c r="C380" s="15"/>
      <c r="D380" s="15" t="s">
        <v>851</v>
      </c>
      <c r="E380" s="15"/>
      <c r="F380" s="15"/>
      <c r="G380" s="15"/>
      <c r="H380" s="15"/>
      <c r="I380" s="15"/>
      <c r="J380" s="15"/>
      <c r="K380" s="15" t="s">
        <v>246</v>
      </c>
      <c r="L380" s="15" t="s">
        <v>265</v>
      </c>
      <c r="M380" s="15" t="s">
        <v>266</v>
      </c>
      <c r="N380" s="15"/>
      <c r="O380" s="103">
        <v>2006</v>
      </c>
      <c r="P380" s="111" t="s">
        <v>5545</v>
      </c>
      <c r="Q380" s="15"/>
      <c r="R380" s="15"/>
      <c r="S380" s="15"/>
      <c r="T380" s="15"/>
      <c r="U380" s="9"/>
      <c r="V380" s="9"/>
      <c r="W380" s="9"/>
      <c r="X380" s="9"/>
      <c r="Y380" s="9"/>
      <c r="Z380" s="9"/>
      <c r="AA380" s="9"/>
      <c r="AB380" s="9"/>
    </row>
    <row r="381" spans="2:28">
      <c r="B381" s="15"/>
      <c r="C381" s="15"/>
      <c r="D381" s="15" t="s">
        <v>57</v>
      </c>
      <c r="E381" s="15"/>
      <c r="F381" s="15"/>
      <c r="G381" s="15"/>
      <c r="H381" s="15"/>
      <c r="I381" s="15"/>
      <c r="J381" s="15"/>
      <c r="K381" s="15" t="s">
        <v>247</v>
      </c>
      <c r="L381" s="15" t="s">
        <v>266</v>
      </c>
      <c r="M381" s="15" t="s">
        <v>270</v>
      </c>
      <c r="N381" s="15"/>
      <c r="O381" s="103">
        <v>2007</v>
      </c>
      <c r="P381" s="111" t="s">
        <v>5546</v>
      </c>
      <c r="Q381" s="15"/>
      <c r="R381" s="15"/>
      <c r="S381" s="15"/>
      <c r="T381" s="15"/>
      <c r="U381" s="9"/>
      <c r="V381" s="9"/>
      <c r="W381" s="9"/>
      <c r="X381" s="9"/>
      <c r="Y381" s="9"/>
      <c r="Z381" s="9"/>
      <c r="AA381" s="9"/>
      <c r="AB381" s="9"/>
    </row>
    <row r="382" spans="2:28">
      <c r="B382" s="15"/>
      <c r="C382" s="15"/>
      <c r="D382" s="15" t="s">
        <v>59</v>
      </c>
      <c r="E382" s="15"/>
      <c r="F382" s="15"/>
      <c r="G382" s="15"/>
      <c r="H382" s="15"/>
      <c r="I382" s="15"/>
      <c r="J382" s="15"/>
      <c r="K382" s="15" t="s">
        <v>248</v>
      </c>
      <c r="L382" s="15" t="s">
        <v>267</v>
      </c>
      <c r="M382" s="15" t="s">
        <v>271</v>
      </c>
      <c r="N382" s="15"/>
      <c r="O382" s="103">
        <v>2008</v>
      </c>
      <c r="P382" s="111" t="s">
        <v>5547</v>
      </c>
      <c r="Q382" s="15"/>
      <c r="R382" s="15"/>
      <c r="S382" s="15"/>
      <c r="T382" s="15"/>
      <c r="U382" s="9"/>
      <c r="V382" s="9"/>
      <c r="W382" s="9"/>
      <c r="X382" s="9"/>
      <c r="Y382" s="9"/>
      <c r="Z382" s="9"/>
      <c r="AA382" s="9"/>
      <c r="AB382" s="9"/>
    </row>
    <row r="383" spans="2:28">
      <c r="B383" s="15"/>
      <c r="C383" s="15"/>
      <c r="D383" s="15" t="s">
        <v>852</v>
      </c>
      <c r="E383" s="15"/>
      <c r="F383" s="15"/>
      <c r="G383" s="15"/>
      <c r="H383" s="15"/>
      <c r="I383" s="15"/>
      <c r="J383" s="15"/>
      <c r="K383" s="15" t="s">
        <v>249</v>
      </c>
      <c r="L383" s="15" t="s">
        <v>268</v>
      </c>
      <c r="M383" s="15" t="s">
        <v>269</v>
      </c>
      <c r="N383" s="15"/>
      <c r="O383" s="103">
        <v>2009</v>
      </c>
      <c r="P383" s="111" t="s">
        <v>5548</v>
      </c>
      <c r="Q383" s="15"/>
      <c r="R383" s="15"/>
      <c r="S383" s="15"/>
      <c r="T383" s="15"/>
      <c r="U383" s="9"/>
      <c r="V383" s="9"/>
      <c r="W383" s="9"/>
      <c r="X383" s="9"/>
      <c r="Y383" s="9"/>
      <c r="Z383" s="9"/>
      <c r="AA383" s="9"/>
      <c r="AB383" s="9"/>
    </row>
    <row r="384" spans="2:28">
      <c r="B384" s="15"/>
      <c r="C384" s="15"/>
      <c r="D384" s="15" t="s">
        <v>853</v>
      </c>
      <c r="E384" s="15"/>
      <c r="F384" s="15"/>
      <c r="G384" s="15"/>
      <c r="H384" s="15"/>
      <c r="I384" s="15"/>
      <c r="J384" s="15"/>
      <c r="K384" s="15" t="s">
        <v>250</v>
      </c>
      <c r="L384" s="15" t="s">
        <v>250</v>
      </c>
      <c r="M384" s="15"/>
      <c r="N384" s="15"/>
      <c r="O384" s="103">
        <v>2010</v>
      </c>
      <c r="P384" s="111" t="s">
        <v>5549</v>
      </c>
      <c r="Q384" s="15"/>
      <c r="R384" s="15"/>
      <c r="S384" s="15"/>
      <c r="T384" s="15"/>
      <c r="U384" s="9"/>
      <c r="V384" s="9"/>
      <c r="W384" s="9"/>
      <c r="X384" s="9"/>
      <c r="Y384" s="9"/>
      <c r="Z384" s="9"/>
      <c r="AA384" s="9"/>
      <c r="AB384" s="9"/>
    </row>
    <row r="385" spans="2:28">
      <c r="B385" s="15"/>
      <c r="C385" s="15"/>
      <c r="D385" s="15" t="s">
        <v>854</v>
      </c>
      <c r="E385" s="15"/>
      <c r="F385" s="15"/>
      <c r="G385" s="15"/>
      <c r="H385" s="15"/>
      <c r="I385" s="15"/>
      <c r="J385" s="15"/>
      <c r="K385" s="15"/>
      <c r="L385" s="15" t="s">
        <v>269</v>
      </c>
      <c r="M385" s="15"/>
      <c r="N385" s="15"/>
      <c r="O385" s="103">
        <v>2011</v>
      </c>
      <c r="P385" s="111" t="s">
        <v>5550</v>
      </c>
      <c r="Q385" s="15"/>
      <c r="R385" s="15"/>
      <c r="S385" s="15"/>
      <c r="T385" s="15"/>
      <c r="U385" s="9"/>
      <c r="V385" s="9"/>
      <c r="W385" s="9"/>
      <c r="X385" s="9"/>
      <c r="Y385" s="9"/>
      <c r="Z385" s="9"/>
      <c r="AA385" s="9"/>
      <c r="AB385" s="9"/>
    </row>
    <row r="386" spans="2:28">
      <c r="B386" s="15"/>
      <c r="C386" s="15"/>
      <c r="D386" s="15" t="s">
        <v>60</v>
      </c>
      <c r="E386" s="15"/>
      <c r="F386" s="15"/>
      <c r="G386" s="15"/>
      <c r="H386" s="15"/>
      <c r="I386" s="15"/>
      <c r="J386" s="15"/>
      <c r="K386" s="15"/>
      <c r="L386" s="15"/>
      <c r="M386" s="15"/>
      <c r="N386" s="15"/>
      <c r="O386" s="103">
        <v>2012</v>
      </c>
      <c r="P386" s="111" t="s">
        <v>5551</v>
      </c>
      <c r="Q386" s="15"/>
      <c r="R386" s="15"/>
      <c r="S386" s="15"/>
      <c r="T386" s="15"/>
      <c r="U386" s="9"/>
      <c r="V386" s="9"/>
      <c r="W386" s="9"/>
      <c r="X386" s="9"/>
      <c r="Y386" s="9"/>
      <c r="Z386" s="9"/>
      <c r="AA386" s="9"/>
      <c r="AB386" s="9"/>
    </row>
    <row r="387" spans="2:28">
      <c r="B387" s="15"/>
      <c r="C387" s="15"/>
      <c r="D387" s="15" t="s">
        <v>61</v>
      </c>
      <c r="E387" s="15"/>
      <c r="F387" s="15"/>
      <c r="G387" s="15"/>
      <c r="H387" s="15"/>
      <c r="I387" s="15"/>
      <c r="J387" s="15"/>
      <c r="K387" s="15"/>
      <c r="L387" s="15"/>
      <c r="M387" s="15"/>
      <c r="N387" s="15"/>
      <c r="O387" s="103">
        <v>2014</v>
      </c>
      <c r="P387" s="111" t="s">
        <v>5552</v>
      </c>
      <c r="Q387" s="15"/>
      <c r="R387" s="15"/>
      <c r="S387" s="15"/>
      <c r="T387" s="15"/>
      <c r="U387" s="9"/>
      <c r="V387" s="9"/>
      <c r="W387" s="9"/>
      <c r="X387" s="9"/>
      <c r="Y387" s="9"/>
      <c r="Z387" s="9"/>
      <c r="AA387" s="9"/>
      <c r="AB387" s="9"/>
    </row>
    <row r="388" spans="2:28">
      <c r="B388" s="15"/>
      <c r="C388" s="15"/>
      <c r="D388" s="15" t="s">
        <v>62</v>
      </c>
      <c r="E388" s="15"/>
      <c r="F388" s="15"/>
      <c r="G388" s="15"/>
      <c r="H388" s="15"/>
      <c r="I388" s="15"/>
      <c r="J388" s="15"/>
      <c r="K388" s="15"/>
      <c r="L388" s="15"/>
      <c r="M388" s="15"/>
      <c r="N388" s="15"/>
      <c r="O388" s="103">
        <v>2015</v>
      </c>
      <c r="P388" s="353" t="s">
        <v>5526</v>
      </c>
      <c r="Q388" s="15"/>
      <c r="R388" s="353"/>
      <c r="S388" s="15"/>
      <c r="T388" s="15"/>
      <c r="U388" s="9"/>
      <c r="V388" s="9"/>
      <c r="W388" s="9"/>
      <c r="X388" s="9"/>
      <c r="Y388" s="9"/>
      <c r="Z388" s="9"/>
      <c r="AA388" s="9"/>
      <c r="AB388" s="9"/>
    </row>
    <row r="389" spans="2:28">
      <c r="B389" s="15"/>
      <c r="C389" s="15"/>
      <c r="D389" s="15" t="s">
        <v>63</v>
      </c>
      <c r="E389" s="15"/>
      <c r="F389" s="15"/>
      <c r="G389" s="15"/>
      <c r="H389" s="15"/>
      <c r="I389" s="15"/>
      <c r="J389" s="15"/>
      <c r="K389" s="15"/>
      <c r="L389" s="15"/>
      <c r="M389" s="15"/>
      <c r="N389" s="15"/>
      <c r="O389" s="103">
        <v>2015</v>
      </c>
      <c r="P389" s="15"/>
      <c r="Q389" s="15"/>
      <c r="R389" s="15"/>
      <c r="S389" s="15"/>
      <c r="T389" s="15"/>
      <c r="U389" s="9"/>
      <c r="V389" s="9"/>
      <c r="W389" s="9"/>
      <c r="X389" s="9"/>
      <c r="Y389" s="9"/>
      <c r="Z389" s="9"/>
      <c r="AA389" s="9"/>
      <c r="AB389" s="9"/>
    </row>
    <row r="390" spans="2:28">
      <c r="B390" s="15"/>
      <c r="C390" s="15"/>
      <c r="D390" s="15" t="s">
        <v>64</v>
      </c>
      <c r="E390" s="15"/>
      <c r="F390" s="15"/>
      <c r="G390" s="15"/>
      <c r="H390" s="15"/>
      <c r="I390" s="15"/>
      <c r="J390" s="15"/>
      <c r="K390" s="15"/>
      <c r="L390" s="15"/>
      <c r="M390" s="15"/>
      <c r="N390" s="15"/>
      <c r="O390" s="103">
        <v>2016</v>
      </c>
      <c r="P390" s="15"/>
      <c r="Q390" s="15"/>
      <c r="R390" s="15"/>
      <c r="S390" s="15"/>
      <c r="T390" s="15"/>
      <c r="U390" s="9"/>
      <c r="V390" s="9"/>
      <c r="W390" s="9"/>
      <c r="X390" s="9"/>
      <c r="Y390" s="9"/>
      <c r="Z390" s="9"/>
      <c r="AA390" s="9"/>
      <c r="AB390" s="9"/>
    </row>
    <row r="391" spans="2:28">
      <c r="B391" s="15"/>
      <c r="C391" s="15"/>
      <c r="D391" s="15" t="s">
        <v>855</v>
      </c>
      <c r="E391" s="15"/>
      <c r="F391" s="15"/>
      <c r="G391" s="15"/>
      <c r="H391" s="15"/>
      <c r="I391" s="15"/>
      <c r="J391" s="15"/>
      <c r="K391" s="15"/>
      <c r="L391" s="15"/>
      <c r="M391" s="15"/>
      <c r="N391" s="15"/>
      <c r="O391" s="103">
        <v>2017</v>
      </c>
      <c r="P391" s="15"/>
      <c r="Q391" s="15"/>
      <c r="R391" s="15"/>
      <c r="S391" s="15"/>
      <c r="T391" s="15"/>
      <c r="U391" s="9"/>
      <c r="V391" s="9"/>
      <c r="W391" s="9"/>
      <c r="X391" s="9"/>
      <c r="Y391" s="9"/>
      <c r="Z391" s="9"/>
      <c r="AA391" s="9"/>
      <c r="AB391" s="9"/>
    </row>
    <row r="392" spans="2:28">
      <c r="B392" s="15"/>
      <c r="C392" s="15"/>
      <c r="D392" s="15" t="s">
        <v>65</v>
      </c>
      <c r="E392" s="15"/>
      <c r="F392" s="15"/>
      <c r="G392" s="15"/>
      <c r="H392" s="15"/>
      <c r="I392" s="15"/>
      <c r="J392" s="15"/>
      <c r="K392" s="15"/>
      <c r="L392" s="15"/>
      <c r="M392" s="15"/>
      <c r="N392" s="15"/>
      <c r="O392" s="103">
        <v>2018</v>
      </c>
      <c r="P392" s="15"/>
      <c r="Q392" s="15"/>
      <c r="R392" s="15"/>
      <c r="S392" s="15"/>
      <c r="T392" s="15"/>
      <c r="U392" s="9"/>
      <c r="V392" s="9"/>
      <c r="W392" s="9"/>
      <c r="X392" s="9"/>
      <c r="Y392" s="9"/>
      <c r="Z392" s="9"/>
      <c r="AA392" s="9"/>
      <c r="AB392" s="9"/>
    </row>
    <row r="393" spans="2:28">
      <c r="B393" s="15"/>
      <c r="C393" s="15"/>
      <c r="D393" s="15" t="s">
        <v>66</v>
      </c>
      <c r="E393" s="15"/>
      <c r="F393" s="15"/>
      <c r="G393" s="15"/>
      <c r="H393" s="15"/>
      <c r="I393" s="15"/>
      <c r="J393" s="15"/>
      <c r="K393" s="15"/>
      <c r="L393" s="15"/>
      <c r="M393" s="15"/>
      <c r="N393" s="15"/>
      <c r="O393" s="103">
        <v>2019</v>
      </c>
      <c r="P393" s="15"/>
      <c r="Q393" s="15"/>
      <c r="R393" s="15"/>
      <c r="S393" s="15"/>
      <c r="T393" s="15"/>
      <c r="U393" s="9"/>
      <c r="V393" s="9"/>
      <c r="W393" s="9"/>
      <c r="X393" s="9"/>
      <c r="Y393" s="9"/>
      <c r="Z393" s="9"/>
      <c r="AA393" s="9"/>
      <c r="AB393" s="9"/>
    </row>
    <row r="394" spans="2:28">
      <c r="B394" s="15"/>
      <c r="C394" s="15"/>
      <c r="D394" s="15" t="s">
        <v>856</v>
      </c>
      <c r="E394" s="15"/>
      <c r="F394" s="15"/>
      <c r="G394" s="15"/>
      <c r="H394" s="15"/>
      <c r="I394" s="15"/>
      <c r="J394" s="15"/>
      <c r="K394" s="15"/>
      <c r="L394" s="15"/>
      <c r="M394" s="15"/>
      <c r="N394" s="15"/>
      <c r="O394" s="103">
        <v>2020</v>
      </c>
      <c r="P394" s="15"/>
      <c r="Q394" s="15"/>
      <c r="R394" s="15"/>
      <c r="S394" s="15"/>
      <c r="T394" s="15"/>
      <c r="U394" s="9"/>
      <c r="V394" s="9"/>
      <c r="W394" s="9"/>
      <c r="X394" s="9"/>
      <c r="Y394" s="9"/>
      <c r="Z394" s="9"/>
      <c r="AA394" s="9"/>
      <c r="AB394" s="9"/>
    </row>
    <row r="395" spans="2:28">
      <c r="B395" s="15"/>
      <c r="C395" s="15"/>
      <c r="D395" s="15" t="s">
        <v>1453</v>
      </c>
      <c r="E395" s="15"/>
      <c r="F395" s="15"/>
      <c r="G395" s="15"/>
      <c r="H395" s="15"/>
      <c r="I395" s="15"/>
      <c r="J395" s="15"/>
      <c r="K395" s="15"/>
      <c r="L395" s="15"/>
      <c r="M395" s="15"/>
      <c r="N395" s="15"/>
      <c r="O395" s="103">
        <v>2021</v>
      </c>
      <c r="P395" s="15"/>
      <c r="Q395" s="15"/>
      <c r="R395" s="15"/>
      <c r="S395" s="15"/>
      <c r="U395" s="9"/>
      <c r="V395" s="9"/>
      <c r="W395" s="9"/>
      <c r="X395" s="9"/>
      <c r="Y395" s="9"/>
      <c r="Z395" s="9"/>
      <c r="AA395" s="9"/>
      <c r="AB395" s="9"/>
    </row>
    <row r="396" spans="2:28">
      <c r="B396" s="15"/>
      <c r="C396" s="15"/>
      <c r="D396" s="15" t="s">
        <v>58</v>
      </c>
      <c r="E396" s="15"/>
      <c r="F396" s="15"/>
      <c r="G396" s="15"/>
      <c r="H396" s="15"/>
      <c r="I396" s="15"/>
      <c r="J396" s="15"/>
      <c r="K396" s="15"/>
      <c r="L396" s="15"/>
      <c r="M396" s="15"/>
      <c r="N396" s="15"/>
      <c r="O396" s="103">
        <v>2022</v>
      </c>
      <c r="P396" s="15"/>
      <c r="Q396" s="15"/>
      <c r="R396" s="15"/>
      <c r="S396" s="15"/>
      <c r="U396" s="9"/>
      <c r="V396" s="9"/>
      <c r="W396" s="9"/>
      <c r="X396" s="9"/>
      <c r="Y396" s="9"/>
      <c r="Z396" s="9"/>
      <c r="AA396" s="9"/>
      <c r="AB396" s="9"/>
    </row>
    <row r="397" spans="2:28">
      <c r="B397" s="15"/>
      <c r="C397" s="15"/>
      <c r="D397" s="15" t="s">
        <v>77</v>
      </c>
      <c r="E397" s="15"/>
      <c r="F397" s="15"/>
      <c r="G397" s="15"/>
      <c r="H397" s="15"/>
      <c r="I397" s="15"/>
      <c r="J397" s="15"/>
      <c r="K397" s="15"/>
      <c r="L397" s="15"/>
      <c r="M397" s="15"/>
      <c r="N397" s="15"/>
      <c r="O397" s="103">
        <v>2023</v>
      </c>
      <c r="P397" s="15"/>
      <c r="Q397" s="15"/>
      <c r="R397" s="15"/>
      <c r="S397" s="15"/>
      <c r="U397" s="9"/>
      <c r="V397" s="9"/>
      <c r="W397" s="9"/>
      <c r="X397" s="9"/>
      <c r="Y397" s="9"/>
      <c r="Z397" s="9"/>
      <c r="AA397" s="9"/>
      <c r="AB397" s="9"/>
    </row>
    <row r="398" spans="2:28">
      <c r="B398" s="15"/>
      <c r="C398" s="15"/>
      <c r="D398" s="15" t="s">
        <v>67</v>
      </c>
      <c r="E398" s="15"/>
      <c r="F398" s="15"/>
      <c r="G398" s="15"/>
      <c r="H398" s="15"/>
      <c r="I398" s="15"/>
      <c r="J398" s="15"/>
      <c r="K398" s="15"/>
      <c r="L398" s="15"/>
      <c r="M398" s="15"/>
      <c r="N398" s="15"/>
      <c r="O398" s="103">
        <v>2024</v>
      </c>
      <c r="P398" s="15"/>
      <c r="Q398" s="15"/>
      <c r="R398" s="15"/>
      <c r="S398" s="15"/>
      <c r="U398" s="9"/>
      <c r="V398" s="9"/>
      <c r="W398" s="9"/>
      <c r="X398" s="9"/>
      <c r="Y398" s="9"/>
      <c r="Z398" s="9"/>
      <c r="AA398" s="9"/>
      <c r="AB398" s="9"/>
    </row>
    <row r="399" spans="2:28">
      <c r="B399" s="15"/>
      <c r="C399" s="15"/>
      <c r="D399" s="15" t="s">
        <v>857</v>
      </c>
      <c r="E399" s="15"/>
      <c r="F399" s="15"/>
      <c r="G399" s="15"/>
      <c r="H399" s="15"/>
      <c r="I399" s="15"/>
      <c r="J399" s="15"/>
      <c r="K399" s="15"/>
      <c r="L399" s="15"/>
      <c r="M399" s="15"/>
      <c r="N399" s="15"/>
      <c r="O399" s="103">
        <v>2025</v>
      </c>
      <c r="P399" s="15"/>
      <c r="Q399" s="15"/>
      <c r="R399" s="15"/>
      <c r="S399" s="15"/>
      <c r="U399" s="9"/>
      <c r="V399" s="9"/>
      <c r="W399" s="9"/>
      <c r="X399" s="9"/>
      <c r="Y399" s="9"/>
      <c r="Z399" s="9"/>
      <c r="AA399" s="9"/>
      <c r="AB399" s="9"/>
    </row>
    <row r="400" spans="2:28">
      <c r="B400" s="15"/>
      <c r="C400" s="15"/>
      <c r="D400" s="15" t="s">
        <v>68</v>
      </c>
      <c r="E400" s="15"/>
      <c r="F400" s="15"/>
      <c r="G400" s="15"/>
      <c r="H400" s="15"/>
      <c r="I400" s="15"/>
      <c r="J400" s="15"/>
      <c r="K400" s="15"/>
      <c r="L400" s="15"/>
      <c r="M400" s="15"/>
      <c r="N400" s="15"/>
      <c r="O400" s="103">
        <v>2026</v>
      </c>
      <c r="P400" s="15"/>
      <c r="Q400" s="15"/>
      <c r="R400" s="15"/>
      <c r="S400" s="15"/>
      <c r="U400" s="9"/>
      <c r="V400" s="9"/>
      <c r="W400" s="9"/>
      <c r="X400" s="9"/>
      <c r="Y400" s="9"/>
      <c r="Z400" s="9"/>
      <c r="AA400" s="9"/>
      <c r="AB400" s="9"/>
    </row>
    <row r="401" spans="2:28">
      <c r="B401" s="15"/>
      <c r="C401" s="15"/>
      <c r="D401" s="15" t="s">
        <v>858</v>
      </c>
      <c r="E401" s="15"/>
      <c r="F401" s="15"/>
      <c r="G401" s="15"/>
      <c r="H401" s="15"/>
      <c r="I401" s="15"/>
      <c r="J401" s="15"/>
      <c r="K401" s="15"/>
      <c r="L401" s="15"/>
      <c r="M401" s="15"/>
      <c r="N401" s="15"/>
      <c r="O401" s="103">
        <v>2027</v>
      </c>
      <c r="P401" s="15"/>
      <c r="Q401" s="15"/>
      <c r="R401" s="15"/>
      <c r="S401" s="15"/>
      <c r="U401" s="9"/>
      <c r="V401" s="9"/>
      <c r="W401" s="9"/>
      <c r="X401" s="9"/>
      <c r="Y401" s="9"/>
      <c r="Z401" s="9"/>
      <c r="AA401" s="9"/>
      <c r="AB401" s="9"/>
    </row>
    <row r="402" spans="2:28">
      <c r="B402" s="15"/>
      <c r="C402" s="15"/>
      <c r="D402" s="15" t="s">
        <v>859</v>
      </c>
      <c r="E402" s="15"/>
      <c r="F402" s="15"/>
      <c r="G402" s="15"/>
      <c r="H402" s="15"/>
      <c r="I402" s="15"/>
      <c r="J402" s="15"/>
      <c r="K402" s="15"/>
      <c r="L402" s="15"/>
      <c r="M402" s="15"/>
      <c r="N402" s="15"/>
      <c r="O402" s="103">
        <v>2028</v>
      </c>
      <c r="P402" s="15"/>
      <c r="Q402" s="15"/>
      <c r="R402" s="15"/>
      <c r="S402" s="15"/>
      <c r="U402" s="9"/>
      <c r="V402" s="9"/>
      <c r="W402" s="9"/>
      <c r="X402" s="9"/>
      <c r="Y402" s="9"/>
      <c r="Z402" s="9"/>
      <c r="AA402" s="9"/>
      <c r="AB402" s="9"/>
    </row>
    <row r="403" spans="2:28">
      <c r="B403" s="15"/>
      <c r="C403" s="15"/>
      <c r="D403" s="15" t="s">
        <v>860</v>
      </c>
      <c r="E403" s="15"/>
      <c r="F403" s="15"/>
      <c r="G403" s="15"/>
      <c r="H403" s="15"/>
      <c r="I403" s="15"/>
      <c r="J403" s="15"/>
      <c r="K403" s="15"/>
      <c r="L403" s="15"/>
      <c r="M403" s="15"/>
      <c r="N403" s="15"/>
      <c r="O403" s="103">
        <v>2029</v>
      </c>
      <c r="P403" s="15"/>
      <c r="Q403" s="15"/>
      <c r="R403" s="15"/>
      <c r="S403" s="15"/>
      <c r="U403" s="9"/>
      <c r="V403" s="9"/>
      <c r="W403" s="9"/>
      <c r="X403" s="9"/>
      <c r="Y403" s="9"/>
      <c r="Z403" s="9"/>
      <c r="AA403" s="9"/>
      <c r="AB403" s="9"/>
    </row>
    <row r="404" spans="2:28">
      <c r="B404" s="15"/>
      <c r="C404" s="15"/>
      <c r="D404" s="15" t="s">
        <v>861</v>
      </c>
      <c r="E404" s="15"/>
      <c r="F404" s="15"/>
      <c r="G404" s="15"/>
      <c r="H404" s="15"/>
      <c r="I404" s="15"/>
      <c r="J404" s="15"/>
      <c r="K404" s="15"/>
      <c r="L404" s="15"/>
      <c r="M404" s="15"/>
      <c r="N404" s="15"/>
      <c r="O404" s="103">
        <v>2030</v>
      </c>
      <c r="P404" s="15"/>
      <c r="Q404" s="15"/>
      <c r="R404" s="15"/>
      <c r="S404" s="15"/>
      <c r="U404" s="9"/>
      <c r="V404" s="9"/>
      <c r="W404" s="9"/>
      <c r="X404" s="9"/>
      <c r="Y404" s="9"/>
      <c r="Z404" s="9"/>
      <c r="AA404" s="9"/>
      <c r="AB404" s="9"/>
    </row>
    <row r="405" spans="2:28">
      <c r="B405" s="15"/>
      <c r="C405" s="15"/>
      <c r="D405" s="15" t="s">
        <v>70</v>
      </c>
      <c r="E405" s="15"/>
      <c r="F405" s="15"/>
      <c r="G405" s="15"/>
      <c r="H405" s="15"/>
      <c r="I405" s="15"/>
      <c r="J405" s="15"/>
      <c r="K405" s="15"/>
      <c r="L405" s="15"/>
      <c r="M405" s="15"/>
      <c r="N405" s="15"/>
      <c r="O405" s="103">
        <v>2031</v>
      </c>
      <c r="P405" s="15"/>
      <c r="Q405" s="15"/>
      <c r="R405" s="15"/>
      <c r="S405" s="15"/>
      <c r="U405" s="9"/>
      <c r="V405" s="9"/>
      <c r="W405" s="9"/>
      <c r="X405" s="9"/>
      <c r="Y405" s="9"/>
      <c r="Z405" s="9"/>
      <c r="AA405" s="9"/>
      <c r="AB405" s="9"/>
    </row>
    <row r="406" spans="2:28">
      <c r="B406" s="15"/>
      <c r="C406" s="15"/>
      <c r="D406" s="15" t="s">
        <v>71</v>
      </c>
      <c r="E406" s="15"/>
      <c r="F406" s="15"/>
      <c r="G406" s="15"/>
      <c r="H406" s="15"/>
      <c r="I406" s="15"/>
      <c r="J406" s="15"/>
      <c r="K406" s="15"/>
      <c r="L406" s="15"/>
      <c r="M406" s="15"/>
      <c r="N406" s="15"/>
      <c r="O406" s="103">
        <v>2032</v>
      </c>
      <c r="P406" s="15"/>
      <c r="Q406" s="15"/>
      <c r="R406" s="15"/>
      <c r="S406" s="15"/>
      <c r="U406" s="9"/>
      <c r="V406" s="9"/>
      <c r="W406" s="9"/>
      <c r="X406" s="9"/>
      <c r="Y406" s="9"/>
      <c r="Z406" s="9"/>
      <c r="AA406" s="9"/>
      <c r="AB406" s="9"/>
    </row>
    <row r="407" spans="2:28">
      <c r="B407" s="15"/>
      <c r="C407" s="15"/>
      <c r="D407" s="15" t="s">
        <v>72</v>
      </c>
      <c r="E407" s="15"/>
      <c r="F407" s="15"/>
      <c r="G407" s="15"/>
      <c r="H407" s="15"/>
      <c r="I407" s="15"/>
      <c r="J407" s="15"/>
      <c r="K407" s="15"/>
      <c r="L407" s="15"/>
      <c r="M407" s="15"/>
      <c r="N407" s="15"/>
      <c r="O407" s="103">
        <v>2033</v>
      </c>
      <c r="P407" s="15"/>
      <c r="Q407" s="15"/>
      <c r="R407" s="15"/>
      <c r="S407" s="15"/>
      <c r="U407" s="9"/>
      <c r="V407" s="9"/>
      <c r="W407" s="9"/>
      <c r="X407" s="9"/>
      <c r="Y407" s="9"/>
      <c r="Z407" s="9"/>
      <c r="AA407" s="9"/>
      <c r="AB407" s="9"/>
    </row>
    <row r="408" spans="2:28">
      <c r="B408" s="15"/>
      <c r="C408" s="15"/>
      <c r="D408" s="15" t="s">
        <v>862</v>
      </c>
      <c r="E408" s="15"/>
      <c r="F408" s="15"/>
      <c r="G408" s="15"/>
      <c r="H408" s="15"/>
      <c r="I408" s="15"/>
      <c r="J408" s="15"/>
      <c r="K408" s="15"/>
      <c r="L408" s="15"/>
      <c r="M408" s="15"/>
      <c r="N408" s="15"/>
      <c r="O408" s="103">
        <v>2034</v>
      </c>
      <c r="P408" s="15"/>
      <c r="Q408" s="15"/>
      <c r="R408" s="15"/>
      <c r="S408" s="15"/>
      <c r="U408" s="9"/>
      <c r="V408" s="9"/>
      <c r="W408" s="9"/>
      <c r="X408" s="9"/>
      <c r="Y408" s="9"/>
      <c r="Z408" s="9"/>
      <c r="AA408" s="9"/>
      <c r="AB408" s="9"/>
    </row>
    <row r="409" spans="2:28">
      <c r="B409" s="15"/>
      <c r="C409" s="15"/>
      <c r="D409" s="15" t="s">
        <v>863</v>
      </c>
      <c r="E409" s="15"/>
      <c r="F409" s="15"/>
      <c r="G409" s="15"/>
      <c r="H409" s="15"/>
      <c r="I409" s="15"/>
      <c r="J409" s="15"/>
      <c r="K409" s="15"/>
      <c r="L409" s="15"/>
      <c r="M409" s="15"/>
      <c r="N409" s="15"/>
      <c r="O409" s="103">
        <v>2035</v>
      </c>
      <c r="P409" s="15"/>
      <c r="Q409" s="15"/>
      <c r="R409" s="15"/>
      <c r="U409" s="9"/>
      <c r="V409" s="9"/>
      <c r="W409" s="9"/>
      <c r="X409" s="9"/>
      <c r="Y409" s="9"/>
      <c r="Z409" s="9"/>
      <c r="AA409" s="9"/>
      <c r="AB409" s="9"/>
    </row>
    <row r="410" spans="2:28">
      <c r="B410" s="15"/>
      <c r="C410" s="15"/>
      <c r="D410" s="15" t="s">
        <v>73</v>
      </c>
      <c r="E410" s="15"/>
      <c r="F410" s="15"/>
      <c r="G410" s="15"/>
      <c r="H410" s="15"/>
      <c r="I410" s="15"/>
      <c r="J410" s="15"/>
      <c r="K410" s="15"/>
      <c r="L410" s="15"/>
      <c r="M410" s="15"/>
      <c r="N410" s="15"/>
      <c r="O410" s="103">
        <v>2036</v>
      </c>
      <c r="P410" s="15"/>
      <c r="Q410" s="15"/>
      <c r="R410" s="15"/>
      <c r="U410" s="9"/>
      <c r="V410" s="9"/>
      <c r="W410" s="9"/>
      <c r="X410" s="9"/>
      <c r="Y410" s="9"/>
      <c r="Z410" s="9"/>
      <c r="AA410" s="9"/>
      <c r="AB410" s="9"/>
    </row>
    <row r="411" spans="2:28">
      <c r="B411" s="15"/>
      <c r="C411" s="15"/>
      <c r="D411" s="15" t="s">
        <v>864</v>
      </c>
      <c r="E411" s="15"/>
      <c r="F411" s="15"/>
      <c r="G411" s="15"/>
      <c r="H411" s="15"/>
      <c r="I411" s="15"/>
      <c r="J411" s="15"/>
      <c r="K411" s="15"/>
      <c r="L411" s="15"/>
      <c r="M411" s="15"/>
      <c r="N411" s="15"/>
      <c r="O411" s="103">
        <v>2037</v>
      </c>
      <c r="P411" s="15"/>
      <c r="Q411" s="15"/>
      <c r="R411" s="15"/>
      <c r="U411" s="9"/>
      <c r="V411" s="9"/>
      <c r="W411" s="9"/>
      <c r="X411" s="9"/>
      <c r="Y411" s="9"/>
      <c r="Z411" s="9"/>
      <c r="AA411" s="9"/>
      <c r="AB411" s="9"/>
    </row>
    <row r="412" spans="2:28">
      <c r="B412" s="15"/>
      <c r="C412" s="15"/>
      <c r="D412" s="15" t="s">
        <v>74</v>
      </c>
      <c r="E412" s="15"/>
      <c r="F412" s="15"/>
      <c r="G412" s="15"/>
      <c r="H412" s="15"/>
      <c r="I412" s="15"/>
      <c r="J412" s="15"/>
      <c r="K412" s="15"/>
      <c r="L412" s="15"/>
      <c r="M412" s="15"/>
      <c r="N412" s="15"/>
      <c r="O412" s="103">
        <v>2038</v>
      </c>
      <c r="P412" s="15"/>
      <c r="Q412" s="9"/>
      <c r="U412" s="9"/>
      <c r="V412" s="9"/>
      <c r="W412" s="9"/>
      <c r="X412" s="9"/>
      <c r="Y412" s="9"/>
      <c r="Z412" s="9"/>
      <c r="AA412" s="9"/>
      <c r="AB412" s="9"/>
    </row>
    <row r="413" spans="2:28">
      <c r="B413" s="15"/>
      <c r="C413" s="15"/>
      <c r="D413" s="15" t="s">
        <v>75</v>
      </c>
      <c r="E413" s="15"/>
      <c r="F413" s="15"/>
      <c r="G413" s="15"/>
      <c r="H413" s="15"/>
      <c r="I413" s="15"/>
      <c r="J413" s="15"/>
      <c r="K413" s="15"/>
      <c r="L413" s="15"/>
      <c r="M413" s="15"/>
      <c r="N413" s="15"/>
      <c r="O413" s="103">
        <v>2039</v>
      </c>
      <c r="P413" s="15"/>
      <c r="Q413" s="9"/>
      <c r="U413" s="9"/>
      <c r="V413" s="9"/>
      <c r="W413" s="9"/>
      <c r="X413" s="9"/>
      <c r="Y413" s="9"/>
      <c r="Z413" s="9"/>
      <c r="AA413" s="9"/>
      <c r="AB413" s="9"/>
    </row>
    <row r="414" spans="2:28">
      <c r="B414" s="15"/>
      <c r="C414" s="15"/>
      <c r="D414" s="15" t="s">
        <v>865</v>
      </c>
      <c r="E414" s="15"/>
      <c r="F414" s="15"/>
      <c r="G414" s="15"/>
      <c r="H414" s="15"/>
      <c r="I414" s="15"/>
      <c r="J414" s="15"/>
      <c r="K414" s="15"/>
      <c r="L414" s="15"/>
      <c r="M414" s="15"/>
      <c r="N414" s="15"/>
      <c r="O414" s="103">
        <v>2040</v>
      </c>
      <c r="P414" s="15"/>
      <c r="Q414" s="9"/>
      <c r="U414" s="9"/>
      <c r="V414" s="9"/>
      <c r="W414" s="9"/>
      <c r="X414" s="9"/>
      <c r="Y414" s="9"/>
      <c r="Z414" s="9"/>
      <c r="AA414" s="9"/>
      <c r="AB414" s="9"/>
    </row>
    <row r="415" spans="2:28">
      <c r="B415" s="15"/>
      <c r="C415" s="15"/>
      <c r="D415" s="15" t="s">
        <v>76</v>
      </c>
      <c r="E415" s="15"/>
      <c r="F415" s="15"/>
      <c r="G415" s="15"/>
      <c r="H415" s="15"/>
      <c r="I415" s="15"/>
      <c r="J415" s="15"/>
      <c r="K415" s="15"/>
      <c r="L415" s="15"/>
      <c r="M415" s="15"/>
      <c r="N415" s="15"/>
      <c r="O415" s="103">
        <v>2041</v>
      </c>
      <c r="P415" s="15"/>
      <c r="Q415" s="9"/>
      <c r="U415" s="9"/>
      <c r="V415" s="9"/>
      <c r="W415" s="9"/>
      <c r="X415" s="9"/>
      <c r="Y415" s="9"/>
      <c r="Z415" s="9"/>
      <c r="AA415" s="9"/>
      <c r="AB415" s="9"/>
    </row>
    <row r="416" spans="2:28">
      <c r="B416" s="15"/>
      <c r="C416" s="15"/>
      <c r="D416" s="15" t="s">
        <v>866</v>
      </c>
      <c r="E416" s="15"/>
      <c r="F416" s="15"/>
      <c r="G416" s="15"/>
      <c r="H416" s="15"/>
      <c r="I416" s="15"/>
      <c r="J416" s="15"/>
      <c r="K416" s="15"/>
      <c r="L416" s="15"/>
      <c r="M416" s="15"/>
      <c r="N416" s="15"/>
      <c r="O416" s="103">
        <v>2042</v>
      </c>
      <c r="P416" s="15"/>
      <c r="Q416" s="9"/>
      <c r="U416" s="9"/>
      <c r="V416" s="9"/>
      <c r="W416" s="9"/>
      <c r="X416" s="9"/>
      <c r="Y416" s="9"/>
      <c r="Z416" s="9"/>
      <c r="AA416" s="9"/>
      <c r="AB416" s="9"/>
    </row>
    <row r="417" spans="2:28">
      <c r="B417" s="15"/>
      <c r="C417" s="15"/>
      <c r="D417" s="15" t="s">
        <v>78</v>
      </c>
      <c r="E417" s="15"/>
      <c r="F417" s="15"/>
      <c r="G417" s="15"/>
      <c r="H417" s="15"/>
      <c r="I417" s="15"/>
      <c r="J417" s="15"/>
      <c r="K417" s="15"/>
      <c r="L417" s="15"/>
      <c r="M417" s="15"/>
      <c r="N417" s="15"/>
      <c r="O417" s="103">
        <v>2043</v>
      </c>
      <c r="P417" s="15"/>
      <c r="Q417" s="9"/>
      <c r="U417" s="9"/>
      <c r="V417" s="9"/>
      <c r="W417" s="9"/>
      <c r="X417" s="9"/>
      <c r="Y417" s="9"/>
      <c r="Z417" s="9"/>
      <c r="AA417" s="9"/>
      <c r="AB417" s="9"/>
    </row>
    <row r="418" spans="2:28">
      <c r="B418" s="15"/>
      <c r="C418" s="15"/>
      <c r="D418" s="15" t="s">
        <v>79</v>
      </c>
      <c r="E418" s="15"/>
      <c r="F418" s="15"/>
      <c r="G418" s="15"/>
      <c r="H418" s="15"/>
      <c r="I418" s="15"/>
      <c r="J418" s="15"/>
      <c r="K418" s="15"/>
      <c r="L418" s="15"/>
      <c r="M418" s="15"/>
      <c r="N418" s="15"/>
      <c r="O418" s="103">
        <v>2044</v>
      </c>
      <c r="P418" s="15"/>
      <c r="Q418" s="9"/>
      <c r="U418" s="9"/>
      <c r="V418" s="9"/>
      <c r="W418" s="9"/>
      <c r="X418" s="9"/>
      <c r="Y418" s="9"/>
      <c r="Z418" s="9"/>
      <c r="AA418" s="9"/>
      <c r="AB418" s="9"/>
    </row>
    <row r="419" spans="2:28">
      <c r="B419" s="15"/>
      <c r="C419" s="15"/>
      <c r="D419" s="15" t="s">
        <v>867</v>
      </c>
      <c r="E419" s="15"/>
      <c r="F419" s="15"/>
      <c r="G419" s="15"/>
      <c r="H419" s="15"/>
      <c r="I419" s="15"/>
      <c r="J419" s="15"/>
      <c r="K419" s="15"/>
      <c r="L419" s="15"/>
      <c r="M419" s="15"/>
      <c r="N419" s="15"/>
      <c r="O419" s="103">
        <v>2045</v>
      </c>
      <c r="P419" s="15"/>
      <c r="Q419" s="9"/>
      <c r="U419" s="9"/>
      <c r="V419" s="9"/>
      <c r="W419" s="9"/>
      <c r="X419" s="9"/>
      <c r="Y419" s="9"/>
      <c r="Z419" s="9"/>
      <c r="AA419" s="9"/>
      <c r="AB419" s="9"/>
    </row>
    <row r="420" spans="2:28">
      <c r="B420" s="15"/>
      <c r="C420" s="15"/>
      <c r="D420" s="15" t="s">
        <v>868</v>
      </c>
      <c r="E420" s="15"/>
      <c r="F420" s="15"/>
      <c r="G420" s="15"/>
      <c r="H420" s="15"/>
      <c r="I420" s="15"/>
      <c r="J420" s="15"/>
      <c r="K420" s="15"/>
      <c r="L420" s="15"/>
      <c r="M420" s="15"/>
      <c r="N420" s="15"/>
      <c r="O420" s="103">
        <v>2046</v>
      </c>
      <c r="P420" s="15"/>
      <c r="Q420" s="9"/>
      <c r="U420" s="9"/>
      <c r="V420" s="9"/>
      <c r="W420" s="9"/>
      <c r="X420" s="9"/>
      <c r="Y420" s="9"/>
      <c r="Z420" s="9"/>
      <c r="AA420" s="9"/>
      <c r="AB420" s="9"/>
    </row>
    <row r="421" spans="2:28">
      <c r="B421" s="15"/>
      <c r="C421" s="15"/>
      <c r="D421" s="15" t="s">
        <v>80</v>
      </c>
      <c r="E421" s="15"/>
      <c r="F421" s="15"/>
      <c r="G421" s="15"/>
      <c r="H421" s="15"/>
      <c r="I421" s="15"/>
      <c r="J421" s="15"/>
      <c r="K421" s="15"/>
      <c r="L421" s="15"/>
      <c r="M421" s="15"/>
      <c r="N421" s="15"/>
      <c r="O421" s="103">
        <v>2047</v>
      </c>
      <c r="P421" s="15"/>
      <c r="Q421" s="9"/>
      <c r="U421" s="9"/>
      <c r="V421" s="9"/>
      <c r="W421" s="9"/>
      <c r="X421" s="9"/>
      <c r="Y421" s="9"/>
      <c r="Z421" s="9"/>
      <c r="AA421" s="9"/>
      <c r="AB421" s="9"/>
    </row>
    <row r="422" spans="2:28">
      <c r="B422" s="15"/>
      <c r="C422" s="15"/>
      <c r="D422" s="15" t="s">
        <v>81</v>
      </c>
      <c r="E422" s="15"/>
      <c r="F422" s="15"/>
      <c r="G422" s="15"/>
      <c r="H422" s="15"/>
      <c r="I422" s="15"/>
      <c r="J422" s="15"/>
      <c r="K422" s="15"/>
      <c r="L422" s="15"/>
      <c r="M422" s="15"/>
      <c r="N422" s="15"/>
      <c r="O422" s="103">
        <v>2048</v>
      </c>
      <c r="P422" s="15"/>
      <c r="Q422" s="9"/>
      <c r="U422" s="9"/>
      <c r="V422" s="9"/>
      <c r="W422" s="9"/>
      <c r="X422" s="9"/>
      <c r="Y422" s="9"/>
      <c r="Z422" s="9"/>
      <c r="AA422" s="9"/>
      <c r="AB422" s="9"/>
    </row>
    <row r="423" spans="2:28">
      <c r="B423" s="15"/>
      <c r="C423" s="15"/>
      <c r="D423" s="15" t="s">
        <v>869</v>
      </c>
      <c r="E423" s="15"/>
      <c r="F423" s="15"/>
      <c r="G423" s="15"/>
      <c r="H423" s="15"/>
      <c r="I423" s="15"/>
      <c r="J423" s="15"/>
      <c r="K423" s="15"/>
      <c r="L423" s="15"/>
      <c r="M423" s="15"/>
      <c r="N423" s="15"/>
      <c r="O423" s="103">
        <v>2049</v>
      </c>
      <c r="P423" s="15"/>
      <c r="Q423" s="9"/>
      <c r="U423" s="9"/>
      <c r="V423" s="9"/>
      <c r="W423" s="9"/>
      <c r="X423" s="9"/>
      <c r="Y423" s="9"/>
      <c r="Z423" s="9"/>
      <c r="AA423" s="9"/>
      <c r="AB423" s="9"/>
    </row>
    <row r="424" spans="2:28">
      <c r="B424" s="15"/>
      <c r="C424" s="15"/>
      <c r="D424" s="15" t="s">
        <v>870</v>
      </c>
      <c r="E424" s="15"/>
      <c r="F424" s="15"/>
      <c r="G424" s="15"/>
      <c r="H424" s="15"/>
      <c r="I424" s="15"/>
      <c r="J424" s="15"/>
      <c r="K424" s="15"/>
      <c r="L424" s="15"/>
      <c r="M424" s="15"/>
      <c r="N424" s="15"/>
      <c r="O424" s="103">
        <v>2050</v>
      </c>
      <c r="P424" s="15"/>
      <c r="Q424" s="9"/>
      <c r="U424" s="9"/>
      <c r="V424" s="9"/>
      <c r="W424" s="9"/>
      <c r="X424" s="9"/>
      <c r="Y424" s="9"/>
      <c r="Z424" s="9"/>
      <c r="AA424" s="9"/>
      <c r="AB424" s="9"/>
    </row>
    <row r="425" spans="2:28">
      <c r="B425" s="15"/>
      <c r="C425" s="15"/>
      <c r="D425" s="15" t="s">
        <v>871</v>
      </c>
      <c r="E425" s="15"/>
      <c r="F425" s="15"/>
      <c r="G425" s="15"/>
      <c r="H425" s="15"/>
      <c r="I425" s="15"/>
      <c r="J425" s="15"/>
      <c r="K425" s="15"/>
      <c r="L425" s="15"/>
      <c r="M425" s="15"/>
      <c r="N425" s="15"/>
      <c r="O425" s="15"/>
      <c r="P425" s="15"/>
      <c r="Q425" s="9"/>
      <c r="U425" s="9"/>
      <c r="V425" s="9"/>
      <c r="W425" s="9"/>
      <c r="X425" s="9"/>
      <c r="Y425" s="9"/>
      <c r="Z425" s="9"/>
      <c r="AA425" s="9"/>
      <c r="AB425" s="9"/>
    </row>
    <row r="426" spans="2:28">
      <c r="B426" s="15"/>
      <c r="C426" s="15"/>
      <c r="D426" s="15" t="s">
        <v>872</v>
      </c>
      <c r="E426" s="15"/>
      <c r="F426" s="15"/>
      <c r="G426" s="15"/>
      <c r="H426" s="15"/>
      <c r="I426" s="15"/>
      <c r="J426" s="15"/>
      <c r="K426" s="15"/>
      <c r="L426" s="15"/>
      <c r="M426" s="15"/>
      <c r="N426" s="15"/>
      <c r="O426" s="15"/>
      <c r="P426" s="15"/>
      <c r="Q426" s="9"/>
      <c r="U426" s="9"/>
      <c r="V426" s="9"/>
      <c r="W426" s="9"/>
      <c r="X426" s="9"/>
      <c r="Y426" s="9"/>
      <c r="Z426" s="9"/>
      <c r="AA426" s="9"/>
      <c r="AB426" s="9"/>
    </row>
    <row r="427" spans="2:28">
      <c r="B427" s="15"/>
      <c r="C427" s="15"/>
      <c r="D427" s="15" t="s">
        <v>82</v>
      </c>
      <c r="E427" s="15"/>
      <c r="F427" s="15"/>
      <c r="G427" s="15"/>
      <c r="H427" s="15"/>
      <c r="I427" s="15"/>
      <c r="J427" s="15"/>
      <c r="K427" s="15"/>
      <c r="L427" s="15"/>
      <c r="M427" s="15"/>
      <c r="N427" s="15"/>
      <c r="O427" s="15"/>
      <c r="P427" s="15"/>
      <c r="Q427" s="9"/>
      <c r="U427" s="9"/>
      <c r="V427" s="9"/>
      <c r="W427" s="9"/>
      <c r="X427" s="9"/>
      <c r="Y427" s="9"/>
      <c r="Z427" s="9"/>
      <c r="AA427" s="9"/>
      <c r="AB427" s="9"/>
    </row>
    <row r="428" spans="2:28">
      <c r="B428" s="15"/>
      <c r="C428" s="15"/>
      <c r="D428" s="15" t="s">
        <v>83</v>
      </c>
      <c r="E428" s="15"/>
      <c r="F428" s="15"/>
      <c r="G428" s="15"/>
      <c r="H428" s="15"/>
      <c r="I428" s="15"/>
      <c r="J428" s="15"/>
      <c r="K428" s="15"/>
      <c r="L428" s="15"/>
      <c r="M428" s="15"/>
      <c r="N428" s="15"/>
      <c r="O428" s="15"/>
      <c r="P428" s="15"/>
      <c r="Q428" s="9"/>
      <c r="U428" s="9"/>
      <c r="V428" s="9"/>
      <c r="W428" s="9"/>
      <c r="X428" s="9"/>
      <c r="Y428" s="9"/>
      <c r="Z428" s="9"/>
      <c r="AA428" s="9"/>
      <c r="AB428" s="9"/>
    </row>
    <row r="429" spans="2:28">
      <c r="B429" s="15"/>
      <c r="C429" s="15"/>
      <c r="D429" s="15" t="s">
        <v>873</v>
      </c>
      <c r="E429" s="15"/>
      <c r="F429" s="15"/>
      <c r="G429" s="15"/>
      <c r="H429" s="15"/>
      <c r="I429" s="15"/>
      <c r="J429" s="15"/>
      <c r="K429" s="15"/>
      <c r="L429" s="15"/>
      <c r="M429" s="15"/>
      <c r="N429" s="15"/>
      <c r="O429" s="15"/>
      <c r="P429" s="15"/>
      <c r="Q429" s="9"/>
      <c r="U429" s="9"/>
      <c r="V429" s="9"/>
      <c r="W429" s="9"/>
      <c r="X429" s="9"/>
      <c r="Y429" s="9"/>
      <c r="Z429" s="9"/>
      <c r="AA429" s="9"/>
      <c r="AB429" s="9"/>
    </row>
    <row r="430" spans="2:28">
      <c r="B430" s="15"/>
      <c r="C430" s="15"/>
      <c r="D430" s="15" t="s">
        <v>84</v>
      </c>
      <c r="E430" s="15"/>
      <c r="F430" s="15"/>
      <c r="G430" s="15"/>
      <c r="H430" s="15"/>
      <c r="I430" s="15"/>
      <c r="J430" s="15"/>
      <c r="K430" s="15"/>
      <c r="L430" s="15"/>
      <c r="M430" s="15"/>
      <c r="N430" s="15"/>
      <c r="O430" s="15"/>
      <c r="P430" s="15"/>
      <c r="Q430" s="9"/>
      <c r="U430" s="9"/>
      <c r="V430" s="9"/>
      <c r="W430" s="9"/>
      <c r="X430" s="9"/>
      <c r="Y430" s="9"/>
      <c r="Z430" s="9"/>
      <c r="AA430" s="9"/>
      <c r="AB430" s="9"/>
    </row>
    <row r="431" spans="2:28">
      <c r="B431" s="15"/>
      <c r="C431" s="15"/>
      <c r="D431" s="15" t="s">
        <v>85</v>
      </c>
      <c r="E431" s="15"/>
      <c r="F431" s="15"/>
      <c r="G431" s="15"/>
      <c r="H431" s="15"/>
      <c r="I431" s="15"/>
      <c r="J431" s="15"/>
      <c r="K431" s="15"/>
      <c r="L431" s="15"/>
      <c r="M431" s="15"/>
      <c r="N431" s="15"/>
      <c r="O431" s="15"/>
      <c r="P431" s="15"/>
      <c r="Q431" s="9"/>
      <c r="U431" s="9"/>
      <c r="V431" s="9"/>
      <c r="W431" s="9"/>
      <c r="X431" s="9"/>
      <c r="Y431" s="9"/>
      <c r="Z431" s="9"/>
      <c r="AA431" s="9"/>
      <c r="AB431" s="9"/>
    </row>
    <row r="432" spans="2:28">
      <c r="B432" s="15"/>
      <c r="C432" s="15"/>
      <c r="D432" s="15" t="s">
        <v>1163</v>
      </c>
      <c r="E432" s="15"/>
      <c r="F432" s="15"/>
      <c r="G432" s="15"/>
      <c r="H432" s="15"/>
      <c r="I432" s="15"/>
      <c r="J432" s="15"/>
      <c r="K432" s="15"/>
      <c r="L432" s="15"/>
      <c r="M432" s="15"/>
      <c r="N432" s="15"/>
      <c r="O432" s="15"/>
      <c r="P432" s="15"/>
      <c r="Q432" s="9"/>
      <c r="U432" s="9"/>
      <c r="V432" s="9"/>
      <c r="W432" s="9"/>
      <c r="X432" s="9"/>
      <c r="Y432" s="9"/>
      <c r="Z432" s="9"/>
      <c r="AA432" s="9"/>
      <c r="AB432" s="9"/>
    </row>
    <row r="433" spans="2:28">
      <c r="B433" s="15"/>
      <c r="C433" s="15"/>
      <c r="D433" s="15" t="s">
        <v>86</v>
      </c>
      <c r="E433" s="15"/>
      <c r="F433" s="15"/>
      <c r="G433" s="15"/>
      <c r="H433" s="15"/>
      <c r="I433" s="15"/>
      <c r="J433" s="15"/>
      <c r="K433" s="15"/>
      <c r="L433" s="15"/>
      <c r="M433" s="15"/>
      <c r="N433" s="15"/>
      <c r="O433" s="15"/>
      <c r="P433" s="15"/>
      <c r="Q433" s="9"/>
      <c r="U433" s="9"/>
      <c r="V433" s="9"/>
      <c r="W433" s="9"/>
      <c r="X433" s="9"/>
      <c r="Y433" s="9"/>
      <c r="Z433" s="9"/>
      <c r="AA433" s="9"/>
      <c r="AB433" s="9"/>
    </row>
    <row r="434" spans="2:28">
      <c r="B434" s="15"/>
      <c r="C434" s="15"/>
      <c r="D434" s="15" t="s">
        <v>87</v>
      </c>
      <c r="E434" s="15"/>
      <c r="F434" s="15"/>
      <c r="G434" s="15"/>
      <c r="H434" s="15"/>
      <c r="I434" s="15"/>
      <c r="J434" s="15"/>
      <c r="K434" s="15"/>
      <c r="L434" s="15"/>
      <c r="M434" s="15"/>
      <c r="N434" s="15"/>
      <c r="O434" s="15"/>
      <c r="P434" s="15"/>
      <c r="Q434" s="9"/>
      <c r="U434" s="9"/>
      <c r="V434" s="9"/>
      <c r="W434" s="9"/>
      <c r="X434" s="9"/>
      <c r="Y434" s="9"/>
      <c r="Z434" s="9"/>
      <c r="AA434" s="9"/>
      <c r="AB434" s="9"/>
    </row>
    <row r="435" spans="2:28">
      <c r="B435" s="15"/>
      <c r="C435" s="15"/>
      <c r="D435" s="15" t="s">
        <v>88</v>
      </c>
      <c r="E435" s="15"/>
      <c r="F435" s="15"/>
      <c r="G435" s="15"/>
      <c r="H435" s="15"/>
      <c r="I435" s="15"/>
      <c r="J435" s="15"/>
      <c r="K435" s="15"/>
      <c r="L435" s="15"/>
      <c r="M435" s="15"/>
      <c r="N435" s="15"/>
      <c r="O435" s="15"/>
      <c r="P435" s="15"/>
      <c r="Q435" s="9"/>
      <c r="U435" s="9"/>
      <c r="V435" s="9"/>
      <c r="W435" s="9"/>
      <c r="X435" s="9"/>
      <c r="Y435" s="9"/>
      <c r="Z435" s="9"/>
      <c r="AA435" s="9"/>
      <c r="AB435" s="9"/>
    </row>
    <row r="436" spans="2:28">
      <c r="B436" s="15"/>
      <c r="C436" s="15"/>
      <c r="D436" s="15" t="s">
        <v>875</v>
      </c>
      <c r="E436" s="15"/>
      <c r="F436" s="15"/>
      <c r="G436" s="15"/>
      <c r="H436" s="15"/>
      <c r="I436" s="15"/>
      <c r="J436" s="15"/>
      <c r="K436" s="15"/>
      <c r="L436" s="15"/>
      <c r="M436" s="15"/>
      <c r="N436" s="15"/>
      <c r="O436" s="15"/>
      <c r="P436" s="15"/>
      <c r="Q436" s="9"/>
      <c r="U436" s="9"/>
      <c r="V436" s="9"/>
      <c r="W436" s="9"/>
      <c r="X436" s="9"/>
      <c r="Y436" s="9"/>
      <c r="Z436" s="9"/>
      <c r="AA436" s="9"/>
      <c r="AB436" s="9"/>
    </row>
    <row r="437" spans="2:28">
      <c r="B437" s="15"/>
      <c r="C437" s="15"/>
      <c r="D437" s="15" t="s">
        <v>89</v>
      </c>
      <c r="E437" s="15"/>
      <c r="F437" s="15"/>
      <c r="G437" s="15"/>
      <c r="H437" s="15"/>
      <c r="I437" s="15"/>
      <c r="J437" s="15"/>
      <c r="K437" s="15"/>
      <c r="L437" s="15"/>
      <c r="M437" s="15"/>
      <c r="N437" s="15"/>
      <c r="O437" s="15"/>
      <c r="P437" s="15"/>
      <c r="Q437" s="9"/>
      <c r="U437" s="9"/>
      <c r="V437" s="9"/>
      <c r="W437" s="9"/>
      <c r="X437" s="9"/>
      <c r="Y437" s="9"/>
      <c r="Z437" s="9"/>
      <c r="AA437" s="9"/>
      <c r="AB437" s="9"/>
    </row>
    <row r="438" spans="2:28">
      <c r="B438" s="15"/>
      <c r="C438" s="15"/>
      <c r="D438" s="15" t="s">
        <v>876</v>
      </c>
      <c r="E438" s="15"/>
      <c r="F438" s="15"/>
      <c r="G438" s="15"/>
      <c r="H438" s="15"/>
      <c r="I438" s="15"/>
      <c r="J438" s="15"/>
      <c r="K438" s="15"/>
      <c r="L438" s="15"/>
      <c r="M438" s="15"/>
      <c r="N438" s="15"/>
      <c r="O438" s="15"/>
      <c r="P438" s="15"/>
      <c r="Q438" s="9"/>
      <c r="U438" s="9"/>
      <c r="V438" s="9"/>
      <c r="W438" s="9"/>
      <c r="X438" s="9"/>
      <c r="Y438" s="9"/>
      <c r="Z438" s="9"/>
      <c r="AA438" s="9"/>
      <c r="AB438" s="9"/>
    </row>
    <row r="439" spans="2:28">
      <c r="B439" s="15"/>
      <c r="C439" s="15"/>
      <c r="D439" s="15" t="s">
        <v>90</v>
      </c>
      <c r="E439" s="15"/>
      <c r="F439" s="15"/>
      <c r="G439" s="15"/>
      <c r="H439" s="15"/>
      <c r="I439" s="15"/>
      <c r="J439" s="15"/>
      <c r="K439" s="15"/>
      <c r="L439" s="15"/>
      <c r="M439" s="15"/>
      <c r="N439" s="15"/>
      <c r="O439" s="15"/>
      <c r="P439" s="15"/>
      <c r="Q439" s="9"/>
      <c r="U439" s="9"/>
      <c r="V439" s="9"/>
      <c r="W439" s="9"/>
      <c r="X439" s="9"/>
      <c r="Y439" s="9"/>
      <c r="Z439" s="9"/>
      <c r="AA439" s="9"/>
      <c r="AB439" s="9"/>
    </row>
    <row r="440" spans="2:28">
      <c r="B440" s="15"/>
      <c r="C440" s="15"/>
      <c r="D440" s="15" t="s">
        <v>877</v>
      </c>
      <c r="E440" s="15"/>
      <c r="F440" s="15"/>
      <c r="G440" s="15"/>
      <c r="H440" s="15"/>
      <c r="I440" s="15"/>
      <c r="J440" s="15"/>
      <c r="K440" s="15"/>
      <c r="L440" s="15"/>
      <c r="M440" s="15"/>
      <c r="N440" s="15"/>
      <c r="O440" s="15"/>
      <c r="P440" s="15"/>
      <c r="Q440" s="9"/>
      <c r="U440" s="9"/>
      <c r="V440" s="9"/>
      <c r="W440" s="9"/>
      <c r="X440" s="9"/>
      <c r="Y440" s="9"/>
      <c r="Z440" s="9"/>
      <c r="AA440" s="9"/>
      <c r="AB440" s="9"/>
    </row>
    <row r="441" spans="2:28">
      <c r="B441" s="15"/>
      <c r="C441" s="15"/>
      <c r="D441" s="15" t="s">
        <v>878</v>
      </c>
      <c r="E441" s="15"/>
      <c r="F441" s="15"/>
      <c r="G441" s="15"/>
      <c r="H441" s="15"/>
      <c r="I441" s="15"/>
      <c r="J441" s="15"/>
      <c r="K441" s="15"/>
      <c r="L441" s="15"/>
      <c r="M441" s="15"/>
      <c r="N441" s="15"/>
      <c r="O441" s="15"/>
      <c r="P441" s="15"/>
      <c r="Q441" s="9"/>
      <c r="U441" s="9"/>
      <c r="V441" s="9"/>
      <c r="W441" s="9"/>
      <c r="X441" s="9"/>
      <c r="Y441" s="9"/>
      <c r="Z441" s="9"/>
      <c r="AA441" s="9"/>
      <c r="AB441" s="9"/>
    </row>
    <row r="442" spans="2:28">
      <c r="B442" s="15"/>
      <c r="C442" s="15"/>
      <c r="D442" s="15" t="s">
        <v>91</v>
      </c>
      <c r="E442" s="15"/>
      <c r="F442" s="15"/>
      <c r="G442" s="15"/>
      <c r="H442" s="15"/>
      <c r="I442" s="15"/>
      <c r="J442" s="15"/>
      <c r="K442" s="15"/>
      <c r="L442" s="15"/>
      <c r="M442" s="15"/>
      <c r="N442" s="15"/>
      <c r="O442" s="15"/>
      <c r="P442" s="15"/>
      <c r="Q442" s="9"/>
      <c r="U442" s="9"/>
      <c r="V442" s="9"/>
      <c r="W442" s="9"/>
      <c r="X442" s="9"/>
      <c r="Y442" s="9"/>
      <c r="Z442" s="9"/>
      <c r="AA442" s="9"/>
      <c r="AB442" s="9"/>
    </row>
    <row r="443" spans="2:28">
      <c r="B443" s="15"/>
      <c r="C443" s="15"/>
      <c r="D443" s="15" t="s">
        <v>92</v>
      </c>
      <c r="E443" s="15"/>
      <c r="F443" s="15"/>
      <c r="G443" s="15"/>
      <c r="H443" s="15"/>
      <c r="I443" s="15"/>
      <c r="J443" s="15"/>
      <c r="K443" s="15"/>
      <c r="L443" s="15"/>
      <c r="M443" s="15"/>
      <c r="N443" s="15"/>
      <c r="O443" s="15"/>
      <c r="P443" s="15"/>
      <c r="Q443" s="9"/>
      <c r="U443" s="9"/>
      <c r="V443" s="9"/>
      <c r="W443" s="9"/>
      <c r="X443" s="9"/>
      <c r="Y443" s="9"/>
      <c r="Z443" s="9"/>
      <c r="AA443" s="9"/>
      <c r="AB443" s="9"/>
    </row>
    <row r="444" spans="2:28">
      <c r="B444" s="15"/>
      <c r="C444" s="15"/>
      <c r="D444" s="15" t="s">
        <v>93</v>
      </c>
      <c r="E444" s="15"/>
      <c r="F444" s="15"/>
      <c r="G444" s="15"/>
      <c r="H444" s="15"/>
      <c r="I444" s="15"/>
      <c r="J444" s="15"/>
      <c r="K444" s="15"/>
      <c r="L444" s="15"/>
      <c r="M444" s="15"/>
      <c r="N444" s="15"/>
      <c r="O444" s="15"/>
      <c r="P444" s="15"/>
      <c r="Q444" s="9"/>
      <c r="U444" s="9"/>
      <c r="V444" s="9"/>
      <c r="W444" s="9"/>
      <c r="X444" s="9"/>
      <c r="Y444" s="9"/>
      <c r="Z444" s="9"/>
      <c r="AA444" s="9"/>
      <c r="AB444" s="9"/>
    </row>
    <row r="445" spans="2:28">
      <c r="B445" s="15"/>
      <c r="C445" s="15"/>
      <c r="D445" s="15" t="s">
        <v>94</v>
      </c>
      <c r="E445" s="15"/>
      <c r="F445" s="15"/>
      <c r="G445" s="15"/>
      <c r="H445" s="15"/>
      <c r="I445" s="15"/>
      <c r="J445" s="15"/>
      <c r="K445" s="15"/>
      <c r="L445" s="15"/>
      <c r="M445" s="15"/>
      <c r="N445" s="15"/>
      <c r="O445" s="15"/>
      <c r="P445" s="15"/>
      <c r="Q445" s="9"/>
      <c r="U445" s="9"/>
      <c r="V445" s="9"/>
      <c r="W445" s="9"/>
      <c r="X445" s="9"/>
      <c r="Y445" s="9"/>
      <c r="Z445" s="9"/>
      <c r="AA445" s="9"/>
      <c r="AB445" s="9"/>
    </row>
    <row r="446" spans="2:28">
      <c r="B446" s="15"/>
      <c r="C446" s="15"/>
      <c r="D446" s="15" t="s">
        <v>95</v>
      </c>
      <c r="E446" s="15"/>
      <c r="F446" s="15"/>
      <c r="G446" s="15"/>
      <c r="H446" s="15"/>
      <c r="I446" s="15"/>
      <c r="J446" s="15"/>
      <c r="K446" s="15"/>
      <c r="L446" s="15"/>
      <c r="M446" s="15"/>
      <c r="N446" s="15"/>
      <c r="O446" s="15"/>
      <c r="P446" s="15"/>
      <c r="Q446" s="9"/>
      <c r="U446" s="9"/>
      <c r="V446" s="9"/>
      <c r="W446" s="9"/>
      <c r="X446" s="9"/>
      <c r="Y446" s="9"/>
      <c r="Z446" s="9"/>
      <c r="AA446" s="9"/>
      <c r="AB446" s="9"/>
    </row>
    <row r="447" spans="2:28">
      <c r="B447" s="15"/>
      <c r="C447" s="15"/>
      <c r="D447" s="15" t="s">
        <v>879</v>
      </c>
      <c r="E447" s="15"/>
      <c r="F447" s="15"/>
      <c r="G447" s="15"/>
      <c r="H447" s="15"/>
      <c r="I447" s="15"/>
      <c r="J447" s="15"/>
      <c r="K447" s="15"/>
      <c r="L447" s="15"/>
      <c r="M447" s="15"/>
      <c r="N447" s="15"/>
      <c r="O447" s="15"/>
      <c r="P447" s="15"/>
      <c r="Q447" s="9"/>
      <c r="U447" s="9"/>
      <c r="V447" s="9"/>
      <c r="W447" s="9"/>
      <c r="X447" s="9"/>
      <c r="Y447" s="9"/>
      <c r="Z447" s="9"/>
      <c r="AA447" s="9"/>
      <c r="AB447" s="9"/>
    </row>
    <row r="448" spans="2:28">
      <c r="B448" s="15"/>
      <c r="C448" s="15"/>
      <c r="D448" s="15" t="s">
        <v>97</v>
      </c>
      <c r="E448" s="15"/>
      <c r="F448" s="15"/>
      <c r="G448" s="15"/>
      <c r="H448" s="15"/>
      <c r="I448" s="15"/>
      <c r="J448" s="15"/>
      <c r="K448" s="15"/>
      <c r="L448" s="15"/>
      <c r="M448" s="15"/>
      <c r="N448" s="15"/>
      <c r="O448" s="15"/>
      <c r="P448" s="15"/>
      <c r="Q448" s="9"/>
      <c r="U448" s="9"/>
      <c r="V448" s="9"/>
      <c r="W448" s="9"/>
      <c r="X448" s="9"/>
      <c r="Y448" s="9"/>
      <c r="Z448" s="9"/>
      <c r="AA448" s="9"/>
      <c r="AB448" s="9"/>
    </row>
    <row r="449" spans="2:28">
      <c r="B449" s="15"/>
      <c r="C449" s="15"/>
      <c r="D449" s="15" t="s">
        <v>880</v>
      </c>
      <c r="E449" s="15"/>
      <c r="F449" s="15"/>
      <c r="G449" s="15"/>
      <c r="H449" s="15"/>
      <c r="I449" s="15"/>
      <c r="J449" s="15"/>
      <c r="K449" s="15"/>
      <c r="L449" s="15"/>
      <c r="M449" s="15"/>
      <c r="N449" s="15"/>
      <c r="O449" s="15"/>
      <c r="P449" s="15"/>
      <c r="Q449" s="9"/>
      <c r="U449" s="9"/>
      <c r="V449" s="9"/>
      <c r="W449" s="9"/>
      <c r="X449" s="9"/>
      <c r="Y449" s="9"/>
      <c r="Z449" s="9"/>
      <c r="AA449" s="9"/>
      <c r="AB449" s="9"/>
    </row>
    <row r="450" spans="2:28">
      <c r="B450" s="15"/>
      <c r="C450" s="15"/>
      <c r="D450" s="15" t="s">
        <v>881</v>
      </c>
      <c r="E450" s="15"/>
      <c r="F450" s="15"/>
      <c r="G450" s="15"/>
      <c r="H450" s="15"/>
      <c r="I450" s="15"/>
      <c r="J450" s="15"/>
      <c r="K450" s="15"/>
      <c r="L450" s="15"/>
      <c r="M450" s="15"/>
      <c r="N450" s="15"/>
      <c r="O450" s="15"/>
      <c r="P450" s="15"/>
      <c r="Q450" s="9"/>
      <c r="U450" s="9"/>
      <c r="V450" s="9"/>
      <c r="W450" s="9"/>
      <c r="X450" s="9"/>
      <c r="Y450" s="9"/>
      <c r="Z450" s="9"/>
      <c r="AA450" s="9"/>
      <c r="AB450" s="9"/>
    </row>
    <row r="451" spans="2:28">
      <c r="B451" s="15"/>
      <c r="C451" s="15"/>
      <c r="D451" s="15" t="s">
        <v>98</v>
      </c>
      <c r="E451" s="15"/>
      <c r="F451" s="15"/>
      <c r="G451" s="15"/>
      <c r="H451" s="15"/>
      <c r="I451" s="15"/>
      <c r="J451" s="15"/>
      <c r="K451" s="15"/>
      <c r="L451" s="15"/>
      <c r="M451" s="15"/>
      <c r="N451" s="15"/>
      <c r="O451" s="15"/>
      <c r="P451" s="15"/>
      <c r="Q451" s="9"/>
      <c r="U451" s="9"/>
      <c r="V451" s="9"/>
      <c r="W451" s="9"/>
      <c r="X451" s="9"/>
      <c r="Y451" s="9"/>
      <c r="Z451" s="9"/>
      <c r="AA451" s="9"/>
      <c r="AB451" s="9"/>
    </row>
    <row r="452" spans="2:28">
      <c r="B452" s="15"/>
      <c r="C452" s="15"/>
      <c r="D452" s="15" t="s">
        <v>882</v>
      </c>
      <c r="E452" s="15"/>
      <c r="F452" s="15"/>
      <c r="G452" s="15"/>
      <c r="H452" s="15"/>
      <c r="I452" s="15"/>
      <c r="J452" s="15"/>
      <c r="K452" s="15"/>
      <c r="L452" s="15"/>
      <c r="M452" s="15"/>
      <c r="N452" s="15"/>
      <c r="O452" s="15"/>
      <c r="P452" s="15"/>
      <c r="Q452" s="9"/>
      <c r="U452" s="9"/>
      <c r="V452" s="9"/>
      <c r="W452" s="9"/>
      <c r="X452" s="9"/>
      <c r="Y452" s="9"/>
      <c r="Z452" s="9"/>
      <c r="AA452" s="9"/>
      <c r="AB452" s="9"/>
    </row>
    <row r="453" spans="2:28">
      <c r="B453" s="15"/>
      <c r="C453" s="15"/>
      <c r="D453" s="15" t="s">
        <v>883</v>
      </c>
      <c r="E453" s="15"/>
      <c r="F453" s="15"/>
      <c r="G453" s="15"/>
      <c r="H453" s="15"/>
      <c r="I453" s="15"/>
      <c r="J453" s="15"/>
      <c r="K453" s="15"/>
      <c r="L453" s="15"/>
      <c r="M453" s="15"/>
      <c r="N453" s="15"/>
      <c r="O453" s="15"/>
      <c r="P453" s="15"/>
      <c r="Q453" s="9"/>
      <c r="U453" s="9"/>
      <c r="V453" s="9"/>
      <c r="W453" s="9"/>
      <c r="X453" s="9"/>
      <c r="Y453" s="9"/>
      <c r="Z453" s="9"/>
      <c r="AA453" s="9"/>
      <c r="AB453" s="9"/>
    </row>
    <row r="454" spans="2:28">
      <c r="B454" s="15"/>
      <c r="C454" s="15"/>
      <c r="D454" s="15" t="s">
        <v>884</v>
      </c>
      <c r="E454" s="15"/>
      <c r="F454" s="15"/>
      <c r="G454" s="15"/>
      <c r="H454" s="15"/>
      <c r="I454" s="15"/>
      <c r="J454" s="15"/>
      <c r="K454" s="15"/>
      <c r="L454" s="15"/>
      <c r="M454" s="15"/>
      <c r="N454" s="15"/>
      <c r="O454" s="15"/>
      <c r="P454" s="15"/>
      <c r="Q454" s="9"/>
      <c r="U454" s="9"/>
      <c r="V454" s="9"/>
      <c r="W454" s="9"/>
      <c r="X454" s="9"/>
      <c r="Y454" s="9"/>
      <c r="Z454" s="9"/>
      <c r="AA454" s="9"/>
      <c r="AB454" s="9"/>
    </row>
    <row r="455" spans="2:28">
      <c r="B455" s="15"/>
      <c r="C455" s="15"/>
      <c r="D455" s="15" t="s">
        <v>885</v>
      </c>
      <c r="E455" s="15"/>
      <c r="F455" s="15"/>
      <c r="G455" s="15"/>
      <c r="H455" s="15"/>
      <c r="I455" s="15"/>
      <c r="J455" s="15"/>
      <c r="K455" s="15"/>
      <c r="L455" s="15"/>
      <c r="M455" s="15"/>
      <c r="N455" s="15"/>
      <c r="O455" s="15"/>
      <c r="P455" s="15"/>
      <c r="Q455" s="9"/>
      <c r="U455" s="9"/>
      <c r="V455" s="9"/>
      <c r="W455" s="9"/>
      <c r="X455" s="9"/>
      <c r="Y455" s="9"/>
      <c r="Z455" s="9"/>
      <c r="AA455" s="9"/>
      <c r="AB455" s="9"/>
    </row>
    <row r="456" spans="2:28">
      <c r="B456" s="15"/>
      <c r="C456" s="15"/>
      <c r="D456" s="15" t="s">
        <v>99</v>
      </c>
      <c r="E456" s="15"/>
      <c r="F456" s="15"/>
      <c r="G456" s="15"/>
      <c r="H456" s="15"/>
      <c r="I456" s="15"/>
      <c r="J456" s="15"/>
      <c r="K456" s="15"/>
      <c r="L456" s="15"/>
      <c r="M456" s="15"/>
      <c r="N456" s="15"/>
      <c r="O456" s="15"/>
      <c r="P456" s="15"/>
      <c r="Q456" s="9"/>
      <c r="U456" s="9"/>
      <c r="V456" s="9"/>
      <c r="W456" s="9"/>
      <c r="X456" s="9"/>
      <c r="Y456" s="9"/>
      <c r="Z456" s="9"/>
      <c r="AA456" s="9"/>
      <c r="AB456" s="9"/>
    </row>
    <row r="457" spans="2:28">
      <c r="B457" s="15"/>
      <c r="C457" s="15"/>
      <c r="D457" s="15" t="s">
        <v>108</v>
      </c>
      <c r="E457" s="15"/>
      <c r="F457" s="15"/>
      <c r="G457" s="15"/>
      <c r="H457" s="15"/>
      <c r="I457" s="15"/>
      <c r="J457" s="15"/>
      <c r="K457" s="15"/>
      <c r="L457" s="15"/>
      <c r="M457" s="15"/>
      <c r="N457" s="15"/>
      <c r="O457" s="15"/>
      <c r="P457" s="15"/>
      <c r="Q457" s="9"/>
      <c r="U457" s="9"/>
      <c r="V457" s="9"/>
      <c r="W457" s="9"/>
      <c r="X457" s="9"/>
      <c r="Y457" s="9"/>
      <c r="Z457" s="9"/>
      <c r="AA457" s="9"/>
      <c r="AB457" s="9"/>
    </row>
    <row r="458" spans="2:28">
      <c r="B458" s="15"/>
      <c r="C458" s="15"/>
      <c r="D458" s="15" t="s">
        <v>886</v>
      </c>
      <c r="E458" s="15"/>
      <c r="F458" s="15"/>
      <c r="G458" s="15"/>
      <c r="H458" s="15"/>
      <c r="I458" s="15"/>
      <c r="J458" s="15"/>
      <c r="K458" s="15"/>
      <c r="L458" s="15"/>
      <c r="M458" s="15"/>
      <c r="N458" s="15"/>
      <c r="O458" s="15"/>
      <c r="P458" s="15"/>
      <c r="Q458" s="9"/>
      <c r="U458" s="9"/>
      <c r="V458" s="9"/>
      <c r="W458" s="9"/>
      <c r="X458" s="9"/>
      <c r="Y458" s="9"/>
      <c r="Z458" s="9"/>
      <c r="AA458" s="9"/>
      <c r="AB458" s="9"/>
    </row>
    <row r="459" spans="2:28">
      <c r="B459" s="15"/>
      <c r="C459" s="15"/>
      <c r="D459" s="15" t="s">
        <v>887</v>
      </c>
      <c r="E459" s="15"/>
      <c r="F459" s="15"/>
      <c r="G459" s="15"/>
      <c r="H459" s="15"/>
      <c r="I459" s="15"/>
      <c r="J459" s="15"/>
      <c r="K459" s="15"/>
      <c r="L459" s="15"/>
      <c r="M459" s="15"/>
      <c r="N459" s="15"/>
      <c r="O459" s="15"/>
      <c r="P459" s="15"/>
      <c r="Q459" s="9"/>
      <c r="U459" s="9"/>
      <c r="V459" s="9"/>
      <c r="W459" s="9"/>
      <c r="X459" s="9"/>
      <c r="Y459" s="9"/>
      <c r="Z459" s="9"/>
      <c r="AA459" s="9"/>
      <c r="AB459" s="9"/>
    </row>
    <row r="460" spans="2:28">
      <c r="B460" s="15"/>
      <c r="C460" s="15"/>
      <c r="D460" s="15" t="s">
        <v>888</v>
      </c>
      <c r="E460" s="15"/>
      <c r="F460" s="15"/>
      <c r="G460" s="15"/>
      <c r="H460" s="15"/>
      <c r="I460" s="15"/>
      <c r="J460" s="15"/>
      <c r="K460" s="15"/>
      <c r="L460" s="15"/>
      <c r="M460" s="15"/>
      <c r="N460" s="15"/>
      <c r="O460" s="15"/>
      <c r="P460" s="15"/>
      <c r="Q460" s="9"/>
      <c r="U460" s="9"/>
      <c r="V460" s="9"/>
      <c r="W460" s="9"/>
      <c r="X460" s="9"/>
      <c r="Y460" s="9"/>
      <c r="Z460" s="9"/>
      <c r="AA460" s="9"/>
      <c r="AB460" s="9"/>
    </row>
    <row r="461" spans="2:28">
      <c r="B461" s="15"/>
      <c r="C461" s="15"/>
      <c r="D461" s="15" t="s">
        <v>100</v>
      </c>
      <c r="E461" s="15"/>
      <c r="F461" s="15"/>
      <c r="G461" s="15"/>
      <c r="H461" s="15"/>
      <c r="I461" s="15"/>
      <c r="J461" s="15"/>
      <c r="K461" s="15"/>
      <c r="L461" s="15"/>
      <c r="M461" s="15"/>
      <c r="N461" s="15"/>
      <c r="O461" s="15"/>
      <c r="P461" s="15"/>
      <c r="Q461" s="9"/>
      <c r="U461" s="9"/>
      <c r="V461" s="9"/>
      <c r="W461" s="9"/>
      <c r="X461" s="9"/>
      <c r="Y461" s="9"/>
      <c r="Z461" s="9"/>
      <c r="AA461" s="9"/>
      <c r="AB461" s="9"/>
    </row>
    <row r="462" spans="2:28">
      <c r="B462" s="15"/>
      <c r="C462" s="15"/>
      <c r="D462" s="15" t="s">
        <v>889</v>
      </c>
      <c r="E462" s="15"/>
      <c r="F462" s="15"/>
      <c r="G462" s="15"/>
      <c r="H462" s="15"/>
      <c r="I462" s="15"/>
      <c r="J462" s="15"/>
      <c r="K462" s="15"/>
      <c r="L462" s="15"/>
      <c r="M462" s="15"/>
      <c r="N462" s="15"/>
      <c r="O462" s="15"/>
      <c r="P462" s="15"/>
      <c r="Q462" s="9"/>
      <c r="U462" s="9"/>
      <c r="V462" s="9"/>
      <c r="W462" s="9"/>
      <c r="X462" s="9"/>
      <c r="Y462" s="9"/>
      <c r="Z462" s="9"/>
      <c r="AA462" s="9"/>
      <c r="AB462" s="9"/>
    </row>
    <row r="463" spans="2:28">
      <c r="B463" s="15"/>
      <c r="C463" s="15"/>
      <c r="D463" s="15" t="s">
        <v>101</v>
      </c>
      <c r="E463" s="15"/>
      <c r="F463" s="15"/>
      <c r="G463" s="15"/>
      <c r="H463" s="15"/>
      <c r="I463" s="15"/>
      <c r="J463" s="15"/>
      <c r="K463" s="15"/>
      <c r="L463" s="15"/>
      <c r="M463" s="15"/>
      <c r="N463" s="15"/>
      <c r="O463" s="15"/>
      <c r="P463" s="15"/>
      <c r="Q463" s="9"/>
      <c r="U463" s="9"/>
      <c r="V463" s="9"/>
      <c r="W463" s="9"/>
      <c r="X463" s="9"/>
      <c r="Y463" s="9"/>
      <c r="Z463" s="9"/>
      <c r="AA463" s="9"/>
      <c r="AB463" s="9"/>
    </row>
    <row r="464" spans="2:28">
      <c r="B464" s="15"/>
      <c r="C464" s="15"/>
      <c r="D464" s="15" t="s">
        <v>890</v>
      </c>
      <c r="E464" s="15"/>
      <c r="F464" s="15"/>
      <c r="G464" s="15"/>
      <c r="H464" s="15"/>
      <c r="I464" s="15"/>
      <c r="J464" s="15"/>
      <c r="K464" s="15"/>
      <c r="L464" s="15"/>
      <c r="M464" s="15"/>
      <c r="N464" s="15"/>
      <c r="O464" s="15"/>
      <c r="P464" s="15"/>
      <c r="Q464" s="9"/>
      <c r="U464" s="9"/>
      <c r="V464" s="9"/>
      <c r="W464" s="9"/>
      <c r="X464" s="9"/>
      <c r="Y464" s="9"/>
      <c r="Z464" s="9"/>
      <c r="AA464" s="9"/>
      <c r="AB464" s="9"/>
    </row>
    <row r="465" spans="2:28">
      <c r="B465" s="15"/>
      <c r="C465" s="15"/>
      <c r="D465" s="15" t="s">
        <v>102</v>
      </c>
      <c r="E465" s="15"/>
      <c r="F465" s="15"/>
      <c r="G465" s="15"/>
      <c r="H465" s="15"/>
      <c r="I465" s="15"/>
      <c r="J465" s="15"/>
      <c r="K465" s="15"/>
      <c r="L465" s="15"/>
      <c r="M465" s="15"/>
      <c r="N465" s="15"/>
      <c r="O465" s="15"/>
      <c r="P465" s="15"/>
      <c r="Q465" s="9"/>
      <c r="U465" s="9"/>
      <c r="V465" s="9"/>
      <c r="W465" s="9"/>
      <c r="X465" s="9"/>
      <c r="Y465" s="9"/>
      <c r="Z465" s="9"/>
      <c r="AA465" s="9"/>
      <c r="AB465" s="9"/>
    </row>
    <row r="466" spans="2:28">
      <c r="B466" s="15"/>
      <c r="C466" s="15"/>
      <c r="D466" s="15" t="s">
        <v>69</v>
      </c>
      <c r="E466" s="15"/>
      <c r="F466" s="15"/>
      <c r="G466" s="15"/>
      <c r="H466" s="15"/>
      <c r="I466" s="15"/>
      <c r="J466" s="15"/>
      <c r="K466" s="15"/>
      <c r="L466" s="15"/>
      <c r="M466" s="15"/>
      <c r="N466" s="15"/>
      <c r="O466" s="15"/>
      <c r="P466" s="15"/>
      <c r="Q466" s="9"/>
      <c r="U466" s="9"/>
      <c r="V466" s="9"/>
      <c r="W466" s="9"/>
      <c r="X466" s="9"/>
      <c r="Y466" s="9"/>
      <c r="Z466" s="9"/>
      <c r="AA466" s="9"/>
      <c r="AB466" s="9"/>
    </row>
    <row r="467" spans="2:28">
      <c r="B467" s="15"/>
      <c r="C467" s="15"/>
      <c r="D467" s="15" t="s">
        <v>103</v>
      </c>
      <c r="E467" s="15"/>
      <c r="F467" s="15"/>
      <c r="G467" s="15"/>
      <c r="H467" s="15"/>
      <c r="I467" s="15"/>
      <c r="J467" s="15"/>
      <c r="K467" s="15"/>
      <c r="L467" s="15"/>
      <c r="M467" s="15"/>
      <c r="N467" s="15"/>
      <c r="O467" s="15"/>
      <c r="P467" s="15"/>
      <c r="Q467" s="9"/>
      <c r="U467" s="9"/>
      <c r="V467" s="9"/>
      <c r="W467" s="9"/>
      <c r="X467" s="9"/>
      <c r="Y467" s="9"/>
      <c r="Z467" s="9"/>
      <c r="AA467" s="9"/>
      <c r="AB467" s="9"/>
    </row>
    <row r="468" spans="2:28">
      <c r="B468" s="15"/>
      <c r="C468" s="15"/>
      <c r="D468" s="15" t="s">
        <v>891</v>
      </c>
      <c r="E468" s="15"/>
      <c r="F468" s="15"/>
      <c r="G468" s="15"/>
      <c r="H468" s="15"/>
      <c r="I468" s="15"/>
      <c r="J468" s="15"/>
      <c r="K468" s="15"/>
      <c r="L468" s="15"/>
      <c r="M468" s="15"/>
      <c r="N468" s="15"/>
      <c r="O468" s="15"/>
      <c r="P468" s="15"/>
      <c r="Q468" s="9"/>
      <c r="U468" s="9"/>
      <c r="V468" s="9"/>
      <c r="W468" s="9"/>
      <c r="X468" s="9"/>
      <c r="Y468" s="9"/>
      <c r="Z468" s="9"/>
      <c r="AA468" s="9"/>
      <c r="AB468" s="9"/>
    </row>
    <row r="469" spans="2:28">
      <c r="B469" s="15"/>
      <c r="C469" s="15"/>
      <c r="D469" s="15" t="s">
        <v>892</v>
      </c>
      <c r="E469" s="15"/>
      <c r="F469" s="15"/>
      <c r="G469" s="15"/>
      <c r="H469" s="15"/>
      <c r="I469" s="15"/>
      <c r="J469" s="15"/>
      <c r="K469" s="15"/>
      <c r="L469" s="15"/>
      <c r="M469" s="15"/>
      <c r="N469" s="15"/>
      <c r="O469" s="15"/>
      <c r="P469" s="15"/>
      <c r="Q469" s="9"/>
      <c r="U469" s="9"/>
      <c r="V469" s="9"/>
      <c r="W469" s="9"/>
      <c r="X469" s="9"/>
      <c r="Y469" s="9"/>
      <c r="Z469" s="9"/>
      <c r="AA469" s="9"/>
      <c r="AB469" s="9"/>
    </row>
    <row r="470" spans="2:28">
      <c r="B470" s="15"/>
      <c r="C470" s="15"/>
      <c r="D470" s="15" t="s">
        <v>104</v>
      </c>
      <c r="E470" s="15"/>
      <c r="F470" s="15"/>
      <c r="G470" s="15"/>
      <c r="H470" s="15"/>
      <c r="I470" s="15"/>
      <c r="J470" s="15"/>
      <c r="K470" s="15"/>
      <c r="L470" s="15"/>
      <c r="M470" s="15"/>
      <c r="N470" s="15"/>
      <c r="O470" s="15"/>
      <c r="P470" s="15"/>
      <c r="Q470" s="9"/>
      <c r="U470" s="9"/>
      <c r="V470" s="9"/>
      <c r="W470" s="9"/>
      <c r="X470" s="9"/>
      <c r="Y470" s="9"/>
      <c r="Z470" s="9"/>
      <c r="AA470" s="9"/>
      <c r="AB470" s="9"/>
    </row>
    <row r="471" spans="2:28">
      <c r="B471" s="15"/>
      <c r="C471" s="15"/>
      <c r="D471" s="15" t="s">
        <v>105</v>
      </c>
      <c r="E471" s="15"/>
      <c r="F471" s="15"/>
      <c r="G471" s="15"/>
      <c r="H471" s="15"/>
      <c r="I471" s="15"/>
      <c r="J471" s="15"/>
      <c r="K471" s="15"/>
      <c r="L471" s="15"/>
      <c r="M471" s="15"/>
      <c r="N471" s="15"/>
      <c r="O471" s="15"/>
      <c r="P471" s="15"/>
      <c r="Q471" s="9"/>
      <c r="U471" s="9"/>
      <c r="V471" s="9"/>
      <c r="W471" s="9"/>
      <c r="X471" s="9"/>
      <c r="Y471" s="9"/>
      <c r="Z471" s="9"/>
      <c r="AA471" s="9"/>
      <c r="AB471" s="9"/>
    </row>
    <row r="472" spans="2:28">
      <c r="B472" s="15"/>
      <c r="C472" s="15"/>
      <c r="D472" s="15" t="s">
        <v>893</v>
      </c>
      <c r="E472" s="15"/>
      <c r="F472" s="15"/>
      <c r="G472" s="15"/>
      <c r="H472" s="15"/>
      <c r="I472" s="15"/>
      <c r="J472" s="15"/>
      <c r="K472" s="15"/>
      <c r="L472" s="15"/>
      <c r="M472" s="15"/>
      <c r="N472" s="15"/>
      <c r="O472" s="15"/>
      <c r="P472" s="15"/>
      <c r="Q472" s="9"/>
      <c r="U472" s="9"/>
      <c r="V472" s="9"/>
      <c r="W472" s="9"/>
      <c r="X472" s="9"/>
      <c r="Y472" s="9"/>
      <c r="Z472" s="9"/>
      <c r="AA472" s="9"/>
      <c r="AB472" s="9"/>
    </row>
    <row r="473" spans="2:28">
      <c r="B473" s="15"/>
      <c r="C473" s="15"/>
      <c r="D473" s="15" t="s">
        <v>106</v>
      </c>
      <c r="E473" s="15"/>
      <c r="F473" s="15"/>
      <c r="G473" s="15"/>
      <c r="H473" s="15"/>
      <c r="I473" s="15"/>
      <c r="J473" s="15"/>
      <c r="K473" s="15"/>
      <c r="L473" s="15"/>
      <c r="M473" s="15"/>
      <c r="N473" s="15"/>
      <c r="O473" s="15"/>
      <c r="P473" s="15"/>
      <c r="Q473" s="9"/>
      <c r="U473" s="9"/>
      <c r="V473" s="9"/>
      <c r="W473" s="9"/>
      <c r="X473" s="9"/>
      <c r="Y473" s="9"/>
      <c r="Z473" s="9"/>
      <c r="AA473" s="9"/>
      <c r="AB473" s="9"/>
    </row>
    <row r="474" spans="2:28">
      <c r="B474" s="15"/>
      <c r="C474" s="15"/>
      <c r="D474" s="15" t="s">
        <v>894</v>
      </c>
      <c r="E474" s="15"/>
      <c r="F474" s="15"/>
      <c r="G474" s="15"/>
      <c r="H474" s="15"/>
      <c r="I474" s="15"/>
      <c r="J474" s="15"/>
      <c r="K474" s="15"/>
      <c r="L474" s="15"/>
      <c r="M474" s="15"/>
      <c r="N474" s="15"/>
      <c r="O474" s="15"/>
      <c r="P474" s="15"/>
      <c r="Q474" s="9"/>
      <c r="U474" s="9"/>
      <c r="V474" s="9"/>
      <c r="W474" s="9"/>
      <c r="X474" s="9"/>
      <c r="Y474" s="9"/>
      <c r="Z474" s="9"/>
      <c r="AA474" s="9"/>
      <c r="AB474" s="9"/>
    </row>
    <row r="475" spans="2:28">
      <c r="B475" s="15"/>
      <c r="C475" s="15"/>
      <c r="D475" s="15" t="s">
        <v>895</v>
      </c>
      <c r="E475" s="15"/>
      <c r="F475" s="15"/>
      <c r="G475" s="15"/>
      <c r="H475" s="15"/>
      <c r="I475" s="15"/>
      <c r="J475" s="15"/>
      <c r="K475" s="15"/>
      <c r="L475" s="15"/>
      <c r="M475" s="15"/>
      <c r="N475" s="15"/>
      <c r="O475" s="15"/>
      <c r="P475" s="15"/>
      <c r="Q475" s="9"/>
      <c r="U475" s="9"/>
      <c r="V475" s="9"/>
      <c r="W475" s="9"/>
      <c r="X475" s="9"/>
      <c r="Y475" s="9"/>
      <c r="Z475" s="9"/>
      <c r="AA475" s="9"/>
      <c r="AB475" s="9"/>
    </row>
    <row r="476" spans="2:28">
      <c r="B476" s="15"/>
      <c r="C476" s="15"/>
      <c r="D476" s="15" t="s">
        <v>107</v>
      </c>
      <c r="E476" s="15"/>
      <c r="F476" s="15"/>
      <c r="G476" s="15"/>
      <c r="H476" s="15"/>
      <c r="I476" s="15"/>
      <c r="J476" s="15"/>
      <c r="K476" s="15"/>
      <c r="L476" s="15"/>
      <c r="M476" s="15"/>
      <c r="N476" s="15"/>
      <c r="O476" s="15"/>
      <c r="P476" s="15"/>
      <c r="Q476" s="9"/>
      <c r="U476" s="9"/>
      <c r="V476" s="9"/>
      <c r="W476" s="9"/>
      <c r="X476" s="9"/>
      <c r="Y476" s="9"/>
      <c r="Z476" s="9"/>
      <c r="AA476" s="9"/>
      <c r="AB476" s="9"/>
    </row>
    <row r="477" spans="2:28">
      <c r="B477" s="15"/>
      <c r="C477" s="15"/>
      <c r="D477" s="15" t="s">
        <v>896</v>
      </c>
      <c r="E477" s="15"/>
      <c r="F477" s="15"/>
      <c r="G477" s="15"/>
      <c r="H477" s="15"/>
      <c r="I477" s="15"/>
      <c r="J477" s="15"/>
      <c r="K477" s="15"/>
      <c r="L477" s="15"/>
      <c r="M477" s="15"/>
      <c r="N477" s="15"/>
      <c r="O477" s="15"/>
      <c r="P477" s="15"/>
      <c r="Q477" s="9"/>
      <c r="U477" s="9"/>
      <c r="V477" s="9"/>
      <c r="W477" s="9"/>
      <c r="X477" s="9"/>
      <c r="Y477" s="9"/>
      <c r="Z477" s="9"/>
      <c r="AA477" s="9"/>
      <c r="AB477" s="9"/>
    </row>
    <row r="478" spans="2:28">
      <c r="B478" s="15"/>
      <c r="C478" s="15"/>
      <c r="D478" s="15" t="s">
        <v>897</v>
      </c>
      <c r="E478" s="15"/>
      <c r="F478" s="15"/>
      <c r="G478" s="15"/>
      <c r="H478" s="15"/>
      <c r="I478" s="15"/>
      <c r="J478" s="15"/>
      <c r="K478" s="15"/>
      <c r="L478" s="15"/>
      <c r="M478" s="15"/>
      <c r="N478" s="15"/>
      <c r="O478" s="15"/>
      <c r="P478" s="15"/>
      <c r="Q478" s="9"/>
      <c r="U478" s="9"/>
      <c r="V478" s="9"/>
      <c r="W478" s="9"/>
      <c r="X478" s="9"/>
      <c r="Y478" s="9"/>
      <c r="Z478" s="9"/>
      <c r="AA478" s="9"/>
      <c r="AB478" s="9"/>
    </row>
    <row r="479" spans="2:28">
      <c r="B479" s="15"/>
      <c r="C479" s="15"/>
      <c r="D479" s="15" t="s">
        <v>898</v>
      </c>
      <c r="E479" s="15"/>
      <c r="F479" s="15"/>
      <c r="G479" s="15"/>
      <c r="H479" s="15"/>
      <c r="I479" s="15"/>
      <c r="J479" s="15"/>
      <c r="K479" s="15"/>
      <c r="L479" s="15"/>
      <c r="M479" s="15"/>
      <c r="N479" s="15"/>
      <c r="O479" s="15"/>
      <c r="P479" s="15"/>
      <c r="Q479" s="9"/>
      <c r="U479" s="9"/>
      <c r="V479" s="9"/>
      <c r="W479" s="9"/>
      <c r="X479" s="9"/>
      <c r="Y479" s="9"/>
      <c r="Z479" s="9"/>
      <c r="AA479" s="9"/>
      <c r="AB479" s="9"/>
    </row>
    <row r="480" spans="2:28">
      <c r="B480" s="15"/>
      <c r="C480" s="15"/>
      <c r="D480" s="15" t="s">
        <v>899</v>
      </c>
      <c r="E480" s="15"/>
      <c r="F480" s="15"/>
      <c r="G480" s="15"/>
      <c r="H480" s="15"/>
      <c r="I480" s="15"/>
      <c r="J480" s="15"/>
      <c r="K480" s="15"/>
      <c r="L480" s="15"/>
      <c r="M480" s="15"/>
      <c r="N480" s="15"/>
      <c r="O480" s="15"/>
      <c r="P480" s="15"/>
      <c r="Q480" s="9"/>
      <c r="U480" s="9"/>
      <c r="V480" s="9"/>
      <c r="W480" s="9"/>
      <c r="X480" s="9"/>
      <c r="Y480" s="9"/>
      <c r="Z480" s="9"/>
      <c r="AA480" s="9"/>
      <c r="AB480" s="9"/>
    </row>
    <row r="481" spans="2:28">
      <c r="B481" s="15"/>
      <c r="C481" s="15"/>
      <c r="D481" s="15" t="s">
        <v>110</v>
      </c>
      <c r="E481" s="15"/>
      <c r="F481" s="15"/>
      <c r="G481" s="15"/>
      <c r="H481" s="15"/>
      <c r="I481" s="15"/>
      <c r="J481" s="15"/>
      <c r="K481" s="15"/>
      <c r="L481" s="15"/>
      <c r="M481" s="15"/>
      <c r="N481" s="15"/>
      <c r="O481" s="15"/>
      <c r="P481" s="15"/>
      <c r="Q481" s="9"/>
      <c r="U481" s="9"/>
      <c r="V481" s="9"/>
      <c r="W481" s="9"/>
      <c r="X481" s="9"/>
      <c r="Y481" s="9"/>
      <c r="Z481" s="9"/>
      <c r="AA481" s="9"/>
      <c r="AB481" s="9"/>
    </row>
    <row r="482" spans="2:28">
      <c r="B482" s="15"/>
      <c r="C482" s="15"/>
      <c r="D482" s="15" t="s">
        <v>900</v>
      </c>
      <c r="E482" s="15"/>
      <c r="F482" s="15"/>
      <c r="G482" s="15"/>
      <c r="H482" s="15"/>
      <c r="I482" s="15"/>
      <c r="J482" s="15"/>
      <c r="K482" s="15"/>
      <c r="L482" s="15"/>
      <c r="M482" s="15"/>
      <c r="N482" s="15"/>
      <c r="O482" s="15"/>
      <c r="P482" s="15"/>
      <c r="Q482" s="9"/>
      <c r="U482" s="9"/>
      <c r="V482" s="9"/>
      <c r="W482" s="9"/>
      <c r="X482" s="9"/>
      <c r="Y482" s="9"/>
      <c r="Z482" s="9"/>
      <c r="AA482" s="9"/>
      <c r="AB482" s="9"/>
    </row>
    <row r="483" spans="2:28">
      <c r="B483" s="15"/>
      <c r="C483" s="15"/>
      <c r="D483" s="15" t="s">
        <v>901</v>
      </c>
      <c r="E483" s="15"/>
      <c r="F483" s="15"/>
      <c r="G483" s="15"/>
      <c r="H483" s="15"/>
      <c r="I483" s="15"/>
      <c r="J483" s="15"/>
      <c r="K483" s="15"/>
      <c r="L483" s="15"/>
      <c r="M483" s="15"/>
      <c r="N483" s="15"/>
      <c r="O483" s="15"/>
      <c r="P483" s="15"/>
      <c r="Q483" s="9"/>
      <c r="U483" s="9"/>
      <c r="V483" s="9"/>
      <c r="W483" s="9"/>
      <c r="X483" s="9"/>
      <c r="Y483" s="9"/>
      <c r="Z483" s="9"/>
      <c r="AA483" s="9"/>
      <c r="AB483" s="9"/>
    </row>
    <row r="484" spans="2:28">
      <c r="B484" s="15"/>
      <c r="C484" s="15"/>
      <c r="D484" s="15" t="s">
        <v>902</v>
      </c>
      <c r="E484" s="15"/>
      <c r="F484" s="15"/>
      <c r="G484" s="15"/>
      <c r="H484" s="15"/>
      <c r="I484" s="15"/>
      <c r="J484" s="15"/>
      <c r="K484" s="15"/>
      <c r="L484" s="15"/>
      <c r="M484" s="15"/>
      <c r="N484" s="15"/>
      <c r="O484" s="15"/>
      <c r="P484" s="15"/>
      <c r="Q484" s="9"/>
      <c r="U484" s="9"/>
      <c r="V484" s="9"/>
      <c r="W484" s="9"/>
      <c r="X484" s="9"/>
      <c r="Y484" s="9"/>
      <c r="Z484" s="9"/>
      <c r="AA484" s="9"/>
      <c r="AB484" s="9"/>
    </row>
    <row r="485" spans="2:28">
      <c r="B485" s="15"/>
      <c r="C485" s="15"/>
      <c r="D485" s="15" t="s">
        <v>903</v>
      </c>
      <c r="E485" s="15"/>
      <c r="F485" s="15"/>
      <c r="G485" s="15"/>
      <c r="H485" s="15"/>
      <c r="I485" s="15"/>
      <c r="J485" s="15"/>
      <c r="K485" s="15"/>
      <c r="L485" s="15"/>
      <c r="M485" s="15"/>
      <c r="N485" s="15"/>
      <c r="O485" s="15"/>
      <c r="P485" s="15"/>
      <c r="Q485" s="9"/>
      <c r="U485" s="9"/>
      <c r="V485" s="9"/>
      <c r="W485" s="9"/>
      <c r="X485" s="9"/>
      <c r="Y485" s="9"/>
      <c r="Z485" s="9"/>
      <c r="AA485" s="9"/>
      <c r="AB485" s="9"/>
    </row>
    <row r="486" spans="2:28">
      <c r="B486" s="15"/>
      <c r="C486" s="15"/>
      <c r="D486" s="15" t="s">
        <v>904</v>
      </c>
      <c r="E486" s="15"/>
      <c r="F486" s="15"/>
      <c r="G486" s="15"/>
      <c r="H486" s="15"/>
      <c r="I486" s="15"/>
      <c r="J486" s="15"/>
      <c r="K486" s="15"/>
      <c r="L486" s="15"/>
      <c r="M486" s="15"/>
      <c r="N486" s="15"/>
      <c r="O486" s="15"/>
      <c r="P486" s="15"/>
      <c r="Q486" s="9"/>
      <c r="U486" s="9"/>
      <c r="V486" s="9"/>
      <c r="W486" s="9"/>
      <c r="X486" s="9"/>
      <c r="Y486" s="9"/>
      <c r="Z486" s="9"/>
      <c r="AA486" s="9"/>
      <c r="AB486" s="9"/>
    </row>
    <row r="487" spans="2:28">
      <c r="B487" s="15"/>
      <c r="C487" s="15"/>
      <c r="D487" s="15" t="s">
        <v>112</v>
      </c>
      <c r="E487" s="15"/>
      <c r="F487" s="15"/>
      <c r="G487" s="15"/>
      <c r="H487" s="15"/>
      <c r="I487" s="15"/>
      <c r="J487" s="15"/>
      <c r="K487" s="15"/>
      <c r="L487" s="15"/>
      <c r="M487" s="15"/>
      <c r="N487" s="15"/>
      <c r="O487" s="15"/>
      <c r="P487" s="15"/>
      <c r="Q487" s="9"/>
      <c r="U487" s="9"/>
      <c r="V487" s="9"/>
      <c r="W487" s="9"/>
      <c r="X487" s="9"/>
      <c r="Y487" s="9"/>
      <c r="Z487" s="9"/>
      <c r="AA487" s="9"/>
      <c r="AB487" s="9"/>
    </row>
    <row r="488" spans="2:28">
      <c r="B488" s="15"/>
      <c r="C488" s="15"/>
      <c r="D488" s="15" t="s">
        <v>113</v>
      </c>
      <c r="E488" s="15"/>
      <c r="F488" s="15"/>
      <c r="G488" s="15"/>
      <c r="H488" s="15"/>
      <c r="I488" s="15"/>
      <c r="J488" s="15"/>
      <c r="K488" s="15"/>
      <c r="L488" s="15"/>
      <c r="M488" s="15"/>
      <c r="N488" s="15"/>
      <c r="O488" s="15"/>
      <c r="P488" s="15"/>
      <c r="Q488" s="9"/>
      <c r="U488" s="9"/>
      <c r="V488" s="9"/>
      <c r="W488" s="9"/>
      <c r="X488" s="9"/>
      <c r="Y488" s="9"/>
      <c r="Z488" s="9"/>
      <c r="AA488" s="9"/>
      <c r="AB488" s="9"/>
    </row>
    <row r="489" spans="2:28">
      <c r="B489" s="15"/>
      <c r="C489" s="15"/>
      <c r="D489" s="15" t="s">
        <v>905</v>
      </c>
      <c r="E489" s="15"/>
      <c r="F489" s="15"/>
      <c r="G489" s="15"/>
      <c r="H489" s="15"/>
      <c r="I489" s="15"/>
      <c r="J489" s="15"/>
      <c r="K489" s="15"/>
      <c r="L489" s="15"/>
      <c r="M489" s="15"/>
      <c r="N489" s="15"/>
      <c r="O489" s="15"/>
      <c r="P489" s="15"/>
      <c r="Q489" s="9"/>
      <c r="U489" s="9"/>
      <c r="V489" s="9"/>
      <c r="W489" s="9"/>
      <c r="X489" s="9"/>
      <c r="Y489" s="9"/>
      <c r="Z489" s="9"/>
      <c r="AA489" s="9"/>
      <c r="AB489" s="9"/>
    </row>
    <row r="490" spans="2:28">
      <c r="B490" s="15"/>
      <c r="C490" s="15"/>
      <c r="D490" s="15" t="s">
        <v>114</v>
      </c>
      <c r="E490" s="15"/>
      <c r="F490" s="15"/>
      <c r="G490" s="15"/>
      <c r="H490" s="15"/>
      <c r="I490" s="15"/>
      <c r="J490" s="15"/>
      <c r="K490" s="15"/>
      <c r="L490" s="15"/>
      <c r="M490" s="15"/>
      <c r="N490" s="15"/>
      <c r="O490" s="15"/>
      <c r="P490" s="15"/>
      <c r="Q490" s="9"/>
      <c r="U490" s="9"/>
      <c r="V490" s="9"/>
      <c r="W490" s="9"/>
      <c r="X490" s="9"/>
      <c r="Y490" s="9"/>
      <c r="Z490" s="9"/>
      <c r="AA490" s="9"/>
      <c r="AB490" s="9"/>
    </row>
    <row r="491" spans="2:28">
      <c r="B491" s="15"/>
      <c r="C491" s="15"/>
      <c r="D491" s="15" t="s">
        <v>906</v>
      </c>
      <c r="E491" s="15"/>
      <c r="F491" s="15"/>
      <c r="G491" s="15"/>
      <c r="H491" s="15"/>
      <c r="I491" s="15"/>
      <c r="J491" s="15"/>
      <c r="K491" s="15"/>
      <c r="L491" s="15"/>
      <c r="M491" s="15"/>
      <c r="N491" s="15"/>
      <c r="O491" s="15"/>
      <c r="P491" s="15"/>
      <c r="Q491" s="9"/>
      <c r="U491" s="9"/>
      <c r="V491" s="9"/>
      <c r="W491" s="9"/>
      <c r="X491" s="9"/>
      <c r="Y491" s="9"/>
      <c r="Z491" s="9"/>
      <c r="AA491" s="9"/>
      <c r="AB491" s="9"/>
    </row>
    <row r="492" spans="2:28">
      <c r="B492" s="15"/>
      <c r="C492" s="15"/>
      <c r="D492" s="15" t="s">
        <v>115</v>
      </c>
      <c r="E492" s="15"/>
      <c r="F492" s="15"/>
      <c r="G492" s="15"/>
      <c r="H492" s="15"/>
      <c r="I492" s="15"/>
      <c r="J492" s="15"/>
      <c r="K492" s="15"/>
      <c r="L492" s="15"/>
      <c r="M492" s="15"/>
      <c r="N492" s="15"/>
      <c r="O492" s="15"/>
      <c r="P492" s="15"/>
      <c r="Q492" s="9"/>
      <c r="U492" s="9"/>
      <c r="V492" s="9"/>
      <c r="W492" s="9"/>
      <c r="X492" s="9"/>
      <c r="Y492" s="9"/>
      <c r="Z492" s="9"/>
      <c r="AA492" s="9"/>
      <c r="AB492" s="9"/>
    </row>
    <row r="493" spans="2:28">
      <c r="B493" s="15"/>
      <c r="C493" s="15"/>
      <c r="D493" s="15" t="s">
        <v>907</v>
      </c>
      <c r="E493" s="15"/>
      <c r="F493" s="15"/>
      <c r="G493" s="15"/>
      <c r="H493" s="15"/>
      <c r="I493" s="15"/>
      <c r="J493" s="15"/>
      <c r="K493" s="15"/>
      <c r="L493" s="15"/>
      <c r="M493" s="15"/>
      <c r="N493" s="15"/>
      <c r="O493" s="15"/>
      <c r="P493" s="15"/>
      <c r="Q493" s="9"/>
      <c r="U493" s="9"/>
      <c r="V493" s="9"/>
      <c r="W493" s="9"/>
      <c r="X493" s="9"/>
      <c r="Y493" s="9"/>
      <c r="Z493" s="9"/>
      <c r="AA493" s="9"/>
      <c r="AB493" s="9"/>
    </row>
    <row r="494" spans="2:28">
      <c r="B494" s="15"/>
      <c r="C494" s="15"/>
      <c r="D494" s="15" t="s">
        <v>908</v>
      </c>
      <c r="E494" s="15"/>
      <c r="F494" s="15"/>
      <c r="G494" s="15"/>
      <c r="H494" s="15"/>
      <c r="I494" s="15"/>
      <c r="J494" s="15"/>
      <c r="K494" s="15"/>
      <c r="L494" s="15"/>
      <c r="M494" s="15"/>
      <c r="N494" s="15"/>
      <c r="O494" s="15"/>
      <c r="P494" s="15"/>
      <c r="Q494" s="9"/>
      <c r="U494" s="9"/>
      <c r="V494" s="9"/>
      <c r="W494" s="9"/>
      <c r="X494" s="9"/>
      <c r="Y494" s="9"/>
      <c r="Z494" s="9"/>
      <c r="AA494" s="9"/>
      <c r="AB494" s="9"/>
    </row>
    <row r="495" spans="2:28">
      <c r="B495" s="15"/>
      <c r="C495" s="15"/>
      <c r="D495" s="15" t="s">
        <v>909</v>
      </c>
      <c r="E495" s="15"/>
      <c r="F495" s="15"/>
      <c r="G495" s="15"/>
      <c r="H495" s="15"/>
      <c r="I495" s="15"/>
      <c r="J495" s="15"/>
      <c r="K495" s="15"/>
      <c r="L495" s="15"/>
      <c r="M495" s="15"/>
      <c r="N495" s="15"/>
      <c r="O495" s="15"/>
      <c r="P495" s="15"/>
      <c r="Q495" s="9"/>
      <c r="U495" s="9"/>
      <c r="V495" s="9"/>
      <c r="W495" s="9"/>
      <c r="X495" s="9"/>
      <c r="Y495" s="9"/>
      <c r="Z495" s="9"/>
      <c r="AA495" s="9"/>
      <c r="AB495" s="9"/>
    </row>
    <row r="496" spans="2:28">
      <c r="B496" s="15"/>
      <c r="C496" s="15"/>
      <c r="D496" s="15" t="s">
        <v>117</v>
      </c>
      <c r="E496" s="15"/>
      <c r="F496" s="15"/>
      <c r="G496" s="15"/>
      <c r="H496" s="15"/>
      <c r="I496" s="15"/>
      <c r="J496" s="15"/>
      <c r="K496" s="15"/>
      <c r="L496" s="15"/>
      <c r="M496" s="15"/>
      <c r="N496" s="15"/>
      <c r="O496" s="15"/>
      <c r="P496" s="15"/>
      <c r="Q496" s="9"/>
      <c r="U496" s="9"/>
      <c r="V496" s="9"/>
      <c r="W496" s="9"/>
      <c r="X496" s="9"/>
      <c r="Y496" s="9"/>
      <c r="Z496" s="9"/>
      <c r="AA496" s="9"/>
      <c r="AB496" s="9"/>
    </row>
    <row r="497" spans="2:28">
      <c r="B497" s="15"/>
      <c r="C497" s="15"/>
      <c r="D497" s="15" t="s">
        <v>910</v>
      </c>
      <c r="E497" s="15"/>
      <c r="F497" s="15"/>
      <c r="G497" s="15"/>
      <c r="H497" s="15"/>
      <c r="I497" s="15"/>
      <c r="J497" s="15"/>
      <c r="K497" s="15"/>
      <c r="L497" s="15"/>
      <c r="M497" s="15"/>
      <c r="N497" s="15"/>
      <c r="O497" s="15"/>
      <c r="P497" s="15"/>
      <c r="Q497" s="9"/>
      <c r="U497" s="9"/>
      <c r="V497" s="9"/>
      <c r="W497" s="9"/>
      <c r="X497" s="9"/>
      <c r="Y497" s="9"/>
      <c r="Z497" s="9"/>
      <c r="AA497" s="9"/>
      <c r="AB497" s="9"/>
    </row>
    <row r="498" spans="2:28">
      <c r="B498" s="15"/>
      <c r="C498" s="15"/>
      <c r="D498" s="15" t="s">
        <v>118</v>
      </c>
      <c r="E498" s="15"/>
      <c r="F498" s="15"/>
      <c r="G498" s="15"/>
      <c r="H498" s="15"/>
      <c r="I498" s="15"/>
      <c r="J498" s="15"/>
      <c r="K498" s="15"/>
      <c r="L498" s="15"/>
      <c r="M498" s="15"/>
      <c r="N498" s="15"/>
      <c r="O498" s="15"/>
      <c r="P498" s="15"/>
      <c r="Q498" s="9"/>
      <c r="U498" s="9"/>
      <c r="V498" s="9"/>
      <c r="W498" s="9"/>
      <c r="X498" s="9"/>
      <c r="Y498" s="9"/>
      <c r="Z498" s="9"/>
      <c r="AA498" s="9"/>
      <c r="AB498" s="9"/>
    </row>
    <row r="499" spans="2:28">
      <c r="B499" s="15"/>
      <c r="C499" s="15"/>
      <c r="D499" s="15" t="s">
        <v>119</v>
      </c>
      <c r="E499" s="15"/>
      <c r="F499" s="15"/>
      <c r="G499" s="15"/>
      <c r="H499" s="15"/>
      <c r="I499" s="15"/>
      <c r="J499" s="15"/>
      <c r="K499" s="15"/>
      <c r="L499" s="15"/>
      <c r="M499" s="15"/>
      <c r="N499" s="15"/>
      <c r="O499" s="15"/>
      <c r="P499" s="15"/>
      <c r="Q499" s="9"/>
      <c r="U499" s="9"/>
      <c r="V499" s="9"/>
      <c r="W499" s="9"/>
      <c r="X499" s="9"/>
      <c r="Y499" s="9"/>
      <c r="Z499" s="9"/>
      <c r="AA499" s="9"/>
      <c r="AB499" s="9"/>
    </row>
    <row r="500" spans="2:28">
      <c r="B500" s="15"/>
      <c r="C500" s="15"/>
      <c r="D500" s="15" t="s">
        <v>96</v>
      </c>
      <c r="E500" s="15"/>
      <c r="F500" s="15"/>
      <c r="G500" s="15"/>
      <c r="H500" s="15"/>
      <c r="I500" s="15"/>
      <c r="J500" s="15"/>
      <c r="K500" s="15"/>
      <c r="L500" s="15"/>
      <c r="M500" s="15"/>
      <c r="N500" s="15"/>
      <c r="O500" s="15"/>
      <c r="P500" s="15"/>
      <c r="Q500" s="9"/>
      <c r="U500" s="9"/>
      <c r="V500" s="9"/>
      <c r="W500" s="9"/>
      <c r="X500" s="9"/>
      <c r="Y500" s="9"/>
      <c r="Z500" s="9"/>
      <c r="AA500" s="9"/>
      <c r="AB500" s="9"/>
    </row>
    <row r="501" spans="2:28">
      <c r="B501" s="15"/>
      <c r="C501" s="15"/>
      <c r="D501" s="15" t="s">
        <v>120</v>
      </c>
      <c r="E501" s="15"/>
      <c r="F501" s="15"/>
      <c r="G501" s="15"/>
      <c r="H501" s="15"/>
      <c r="I501" s="15"/>
      <c r="J501" s="15"/>
      <c r="K501" s="15"/>
      <c r="L501" s="15"/>
      <c r="M501" s="15"/>
      <c r="N501" s="15"/>
      <c r="O501" s="15"/>
      <c r="P501" s="15"/>
      <c r="Q501" s="9"/>
      <c r="U501" s="9"/>
      <c r="V501" s="9"/>
      <c r="W501" s="9"/>
      <c r="X501" s="9"/>
      <c r="Y501" s="9"/>
      <c r="Z501" s="9"/>
      <c r="AA501" s="9"/>
      <c r="AB501" s="9"/>
    </row>
    <row r="502" spans="2:28">
      <c r="B502" s="15"/>
      <c r="C502" s="15"/>
      <c r="D502" s="15" t="s">
        <v>911</v>
      </c>
      <c r="E502" s="15"/>
      <c r="F502" s="15"/>
      <c r="G502" s="15"/>
      <c r="H502" s="15"/>
      <c r="I502" s="15"/>
      <c r="J502" s="15"/>
      <c r="K502" s="15"/>
      <c r="L502" s="15"/>
      <c r="M502" s="15"/>
      <c r="N502" s="15"/>
      <c r="O502" s="15"/>
      <c r="P502" s="15"/>
      <c r="Q502" s="9"/>
      <c r="U502" s="9"/>
      <c r="V502" s="9"/>
      <c r="W502" s="9"/>
      <c r="X502" s="9"/>
      <c r="Y502" s="9"/>
      <c r="Z502" s="9"/>
      <c r="AA502" s="9"/>
      <c r="AB502" s="9"/>
    </row>
    <row r="503" spans="2:28">
      <c r="B503" s="15"/>
      <c r="C503" s="15"/>
      <c r="D503" s="15" t="s">
        <v>912</v>
      </c>
      <c r="E503" s="15"/>
      <c r="F503" s="15"/>
      <c r="G503" s="15"/>
      <c r="H503" s="15"/>
      <c r="I503" s="15"/>
      <c r="J503" s="15"/>
      <c r="K503" s="15"/>
      <c r="L503" s="15"/>
      <c r="M503" s="15"/>
      <c r="N503" s="15"/>
      <c r="O503" s="15"/>
      <c r="P503" s="15"/>
      <c r="Q503" s="9"/>
      <c r="U503" s="9"/>
      <c r="V503" s="9"/>
      <c r="W503" s="9"/>
      <c r="X503" s="9"/>
      <c r="Y503" s="9"/>
      <c r="Z503" s="9"/>
      <c r="AA503" s="9"/>
      <c r="AB503" s="9"/>
    </row>
    <row r="504" spans="2:28">
      <c r="B504" s="15"/>
      <c r="C504" s="15"/>
      <c r="D504" s="15" t="s">
        <v>913</v>
      </c>
      <c r="E504" s="15"/>
      <c r="F504" s="15"/>
      <c r="G504" s="15"/>
      <c r="H504" s="15"/>
      <c r="I504" s="15"/>
      <c r="J504" s="15"/>
      <c r="K504" s="15"/>
      <c r="L504" s="15"/>
      <c r="M504" s="15"/>
      <c r="N504" s="15"/>
      <c r="O504" s="15"/>
      <c r="P504" s="15"/>
      <c r="Q504" s="9"/>
      <c r="U504" s="9"/>
      <c r="V504" s="9"/>
      <c r="W504" s="9"/>
      <c r="X504" s="9"/>
      <c r="Y504" s="9"/>
      <c r="Z504" s="9"/>
      <c r="AA504" s="9"/>
      <c r="AB504" s="9"/>
    </row>
    <row r="505" spans="2:28">
      <c r="B505" s="15"/>
      <c r="C505" s="15"/>
      <c r="D505" s="15" t="s">
        <v>121</v>
      </c>
      <c r="E505" s="15"/>
      <c r="F505" s="15"/>
      <c r="G505" s="15"/>
      <c r="H505" s="15"/>
      <c r="I505" s="15"/>
      <c r="J505" s="15"/>
      <c r="K505" s="15"/>
      <c r="L505" s="15"/>
      <c r="M505" s="15"/>
      <c r="N505" s="15"/>
      <c r="O505" s="15"/>
      <c r="P505" s="15"/>
      <c r="Q505" s="9"/>
      <c r="U505" s="9"/>
      <c r="V505" s="9"/>
      <c r="W505" s="9"/>
      <c r="X505" s="9"/>
      <c r="Y505" s="9"/>
      <c r="Z505" s="9"/>
      <c r="AA505" s="9"/>
      <c r="AB505" s="9"/>
    </row>
    <row r="506" spans="2:28">
      <c r="B506" s="15"/>
      <c r="C506" s="15"/>
      <c r="D506" s="15" t="s">
        <v>914</v>
      </c>
      <c r="E506" s="15"/>
      <c r="F506" s="15"/>
      <c r="G506" s="15"/>
      <c r="H506" s="15"/>
      <c r="I506" s="15"/>
      <c r="J506" s="15"/>
      <c r="K506" s="15"/>
      <c r="L506" s="15"/>
      <c r="M506" s="15"/>
      <c r="N506" s="15"/>
      <c r="O506" s="15"/>
      <c r="P506" s="15"/>
      <c r="Q506" s="9"/>
      <c r="U506" s="9"/>
      <c r="V506" s="9"/>
      <c r="W506" s="9"/>
      <c r="X506" s="9"/>
      <c r="Y506" s="9"/>
      <c r="Z506" s="9"/>
      <c r="AA506" s="9"/>
      <c r="AB506" s="9"/>
    </row>
    <row r="507" spans="2:28">
      <c r="B507" s="15"/>
      <c r="C507" s="15"/>
      <c r="D507" s="15" t="s">
        <v>915</v>
      </c>
      <c r="E507" s="15"/>
      <c r="F507" s="15"/>
      <c r="G507" s="15"/>
      <c r="H507" s="15"/>
      <c r="I507" s="15"/>
      <c r="J507" s="15"/>
      <c r="K507" s="15"/>
      <c r="L507" s="15"/>
      <c r="M507" s="15"/>
      <c r="N507" s="15"/>
      <c r="O507" s="15"/>
      <c r="P507" s="15"/>
      <c r="Q507" s="9"/>
      <c r="U507" s="9"/>
      <c r="V507" s="9"/>
      <c r="W507" s="9"/>
      <c r="X507" s="9"/>
      <c r="Y507" s="9"/>
      <c r="Z507" s="9"/>
      <c r="AA507" s="9"/>
      <c r="AB507" s="9"/>
    </row>
    <row r="508" spans="2:28">
      <c r="B508" s="15"/>
      <c r="C508" s="15"/>
      <c r="D508" s="15" t="s">
        <v>122</v>
      </c>
      <c r="E508" s="15"/>
      <c r="F508" s="15"/>
      <c r="G508" s="15"/>
      <c r="H508" s="15"/>
      <c r="I508" s="15"/>
      <c r="J508" s="15"/>
      <c r="K508" s="15"/>
      <c r="L508" s="15"/>
      <c r="M508" s="15"/>
      <c r="N508" s="15"/>
      <c r="O508" s="15"/>
      <c r="P508" s="15"/>
      <c r="Q508" s="9"/>
      <c r="U508" s="9"/>
      <c r="V508" s="9"/>
      <c r="W508" s="9"/>
      <c r="X508" s="9"/>
      <c r="Y508" s="9"/>
      <c r="Z508" s="9"/>
      <c r="AA508" s="9"/>
      <c r="AB508" s="9"/>
    </row>
    <row r="509" spans="2:28">
      <c r="B509" s="15"/>
      <c r="C509" s="15"/>
      <c r="D509" s="15" t="s">
        <v>123</v>
      </c>
      <c r="E509" s="15"/>
      <c r="F509" s="15"/>
      <c r="G509" s="15"/>
      <c r="H509" s="15"/>
      <c r="I509" s="15"/>
      <c r="J509" s="15"/>
      <c r="K509" s="15"/>
      <c r="L509" s="15"/>
      <c r="M509" s="15"/>
      <c r="N509" s="15"/>
      <c r="O509" s="15"/>
      <c r="P509" s="15"/>
      <c r="Q509" s="9"/>
      <c r="U509" s="9"/>
      <c r="V509" s="9"/>
      <c r="W509" s="9"/>
      <c r="X509" s="9"/>
      <c r="Y509" s="9"/>
      <c r="Z509" s="9"/>
      <c r="AA509" s="9"/>
      <c r="AB509" s="9"/>
    </row>
    <row r="510" spans="2:28">
      <c r="B510" s="15"/>
      <c r="C510" s="15"/>
      <c r="D510" s="15" t="s">
        <v>916</v>
      </c>
      <c r="E510" s="15"/>
      <c r="F510" s="15"/>
      <c r="G510" s="15"/>
      <c r="H510" s="15"/>
      <c r="I510" s="15"/>
      <c r="J510" s="15"/>
      <c r="K510" s="15"/>
      <c r="L510" s="15"/>
      <c r="M510" s="15"/>
      <c r="N510" s="15"/>
      <c r="O510" s="15"/>
      <c r="P510" s="15"/>
      <c r="Q510" s="9"/>
      <c r="U510" s="9"/>
      <c r="V510" s="9"/>
      <c r="W510" s="9"/>
      <c r="X510" s="9"/>
      <c r="Y510" s="9"/>
      <c r="Z510" s="9"/>
      <c r="AA510" s="9"/>
      <c r="AB510" s="9"/>
    </row>
    <row r="511" spans="2:28">
      <c r="B511" s="15"/>
      <c r="C511" s="15"/>
      <c r="D511" s="15" t="s">
        <v>917</v>
      </c>
      <c r="E511" s="15"/>
      <c r="F511" s="15"/>
      <c r="G511" s="15"/>
      <c r="H511" s="15"/>
      <c r="I511" s="15"/>
      <c r="J511" s="15"/>
      <c r="K511" s="15"/>
      <c r="L511" s="15"/>
      <c r="M511" s="15"/>
      <c r="N511" s="15"/>
      <c r="O511" s="15"/>
      <c r="P511" s="15"/>
      <c r="Q511" s="9"/>
      <c r="U511" s="9"/>
      <c r="V511" s="9"/>
      <c r="W511" s="9"/>
      <c r="X511" s="9"/>
      <c r="Y511" s="9"/>
      <c r="Z511" s="9"/>
      <c r="AA511" s="9"/>
      <c r="AB511" s="9"/>
    </row>
    <row r="512" spans="2:28">
      <c r="B512" s="15"/>
      <c r="C512" s="15"/>
      <c r="D512" s="15" t="s">
        <v>918</v>
      </c>
      <c r="E512" s="15"/>
      <c r="F512" s="15"/>
      <c r="G512" s="15"/>
      <c r="H512" s="15"/>
      <c r="I512" s="15"/>
      <c r="J512" s="15"/>
      <c r="K512" s="15"/>
      <c r="L512" s="15"/>
      <c r="M512" s="15"/>
      <c r="N512" s="15"/>
      <c r="O512" s="15"/>
      <c r="P512" s="15"/>
      <c r="Q512" s="9"/>
      <c r="U512" s="9"/>
      <c r="V512" s="9"/>
      <c r="W512" s="9"/>
      <c r="X512" s="9"/>
      <c r="Y512" s="9"/>
      <c r="Z512" s="9"/>
      <c r="AA512" s="9"/>
      <c r="AB512" s="9"/>
    </row>
    <row r="513" spans="2:28">
      <c r="B513" s="15"/>
      <c r="C513" s="15"/>
      <c r="D513" s="15" t="s">
        <v>919</v>
      </c>
      <c r="E513" s="15"/>
      <c r="F513" s="15"/>
      <c r="G513" s="15"/>
      <c r="H513" s="15"/>
      <c r="I513" s="15"/>
      <c r="J513" s="15"/>
      <c r="K513" s="15"/>
      <c r="L513" s="15"/>
      <c r="M513" s="15"/>
      <c r="N513" s="15"/>
      <c r="O513" s="15"/>
      <c r="P513" s="15"/>
      <c r="Q513" s="9"/>
      <c r="U513" s="9"/>
      <c r="V513" s="9"/>
      <c r="W513" s="9"/>
      <c r="X513" s="9"/>
      <c r="Y513" s="9"/>
      <c r="Z513" s="9"/>
      <c r="AA513" s="9"/>
      <c r="AB513" s="9"/>
    </row>
    <row r="514" spans="2:28">
      <c r="B514" s="15"/>
      <c r="C514" s="15"/>
      <c r="D514" s="15" t="s">
        <v>920</v>
      </c>
      <c r="E514" s="15"/>
      <c r="F514" s="15"/>
      <c r="G514" s="15"/>
      <c r="H514" s="15"/>
      <c r="I514" s="15"/>
      <c r="J514" s="15"/>
      <c r="K514" s="15"/>
      <c r="L514" s="15"/>
      <c r="M514" s="15"/>
      <c r="N514" s="15"/>
      <c r="O514" s="15"/>
      <c r="P514" s="15"/>
      <c r="Q514" s="9"/>
      <c r="U514" s="9"/>
      <c r="V514" s="9"/>
      <c r="W514" s="9"/>
      <c r="X514" s="9"/>
      <c r="Y514" s="9"/>
      <c r="Z514" s="9"/>
      <c r="AA514" s="9"/>
      <c r="AB514" s="9"/>
    </row>
    <row r="515" spans="2:28">
      <c r="B515" s="15"/>
      <c r="C515" s="15"/>
      <c r="D515" s="15" t="s">
        <v>921</v>
      </c>
      <c r="E515" s="15"/>
      <c r="F515" s="15"/>
      <c r="G515" s="15"/>
      <c r="H515" s="15"/>
      <c r="I515" s="15"/>
      <c r="J515" s="15"/>
      <c r="K515" s="15"/>
      <c r="L515" s="15"/>
      <c r="M515" s="15"/>
      <c r="N515" s="15"/>
      <c r="O515" s="15"/>
      <c r="P515" s="15"/>
      <c r="Q515" s="9"/>
      <c r="U515" s="9"/>
      <c r="V515" s="9"/>
      <c r="W515" s="9"/>
      <c r="X515" s="9"/>
      <c r="Y515" s="9"/>
      <c r="Z515" s="9"/>
      <c r="AA515" s="9"/>
      <c r="AB515" s="9"/>
    </row>
    <row r="516" spans="2:28">
      <c r="B516" s="15"/>
      <c r="C516" s="15"/>
      <c r="D516" s="15" t="s">
        <v>124</v>
      </c>
      <c r="E516" s="15"/>
      <c r="F516" s="15"/>
      <c r="G516" s="15"/>
      <c r="H516" s="15"/>
      <c r="I516" s="15"/>
      <c r="J516" s="15"/>
      <c r="K516" s="15"/>
      <c r="L516" s="15"/>
      <c r="M516" s="15"/>
      <c r="N516" s="15"/>
      <c r="O516" s="15"/>
      <c r="P516" s="15"/>
      <c r="Q516" s="9"/>
      <c r="U516" s="9"/>
      <c r="V516" s="9"/>
      <c r="W516" s="9"/>
      <c r="X516" s="9"/>
      <c r="Y516" s="9"/>
      <c r="Z516" s="9"/>
      <c r="AA516" s="9"/>
      <c r="AB516" s="9"/>
    </row>
    <row r="517" spans="2:28">
      <c r="B517" s="15"/>
      <c r="C517" s="15"/>
      <c r="D517" s="15" t="s">
        <v>922</v>
      </c>
      <c r="E517" s="15"/>
      <c r="F517" s="15"/>
      <c r="G517" s="15"/>
      <c r="H517" s="15"/>
      <c r="I517" s="15"/>
      <c r="J517" s="15"/>
      <c r="K517" s="15"/>
      <c r="L517" s="15"/>
      <c r="M517" s="15"/>
      <c r="N517" s="15"/>
      <c r="O517" s="15"/>
      <c r="P517" s="15"/>
      <c r="Q517" s="9"/>
      <c r="U517" s="9"/>
      <c r="V517" s="9"/>
      <c r="W517" s="9"/>
      <c r="X517" s="9"/>
      <c r="Y517" s="9"/>
      <c r="Z517" s="9"/>
      <c r="AA517" s="9"/>
      <c r="AB517" s="9"/>
    </row>
    <row r="518" spans="2:28">
      <c r="B518" s="15"/>
      <c r="C518" s="15"/>
      <c r="D518" s="15" t="s">
        <v>923</v>
      </c>
      <c r="E518" s="15"/>
      <c r="F518" s="15"/>
      <c r="G518" s="15"/>
      <c r="H518" s="15"/>
      <c r="I518" s="15"/>
      <c r="J518" s="15"/>
      <c r="K518" s="15"/>
      <c r="L518" s="15"/>
      <c r="M518" s="15"/>
      <c r="N518" s="15"/>
      <c r="O518" s="15"/>
      <c r="P518" s="15"/>
      <c r="Q518" s="9"/>
      <c r="U518" s="9"/>
      <c r="V518" s="9"/>
      <c r="W518" s="9"/>
      <c r="X518" s="9"/>
      <c r="Y518" s="9"/>
      <c r="Z518" s="9"/>
      <c r="AA518" s="9"/>
      <c r="AB518" s="9"/>
    </row>
    <row r="519" spans="2:28">
      <c r="B519" s="15"/>
      <c r="C519" s="15"/>
      <c r="D519" s="15" t="s">
        <v>109</v>
      </c>
      <c r="E519" s="15"/>
      <c r="F519" s="15"/>
      <c r="G519" s="15"/>
      <c r="H519" s="15"/>
      <c r="I519" s="15"/>
      <c r="J519" s="15"/>
      <c r="K519" s="15"/>
      <c r="L519" s="15"/>
      <c r="M519" s="15"/>
      <c r="N519" s="15"/>
      <c r="O519" s="15"/>
      <c r="P519" s="15"/>
      <c r="Q519" s="9"/>
      <c r="U519" s="9"/>
      <c r="V519" s="9"/>
      <c r="W519" s="9"/>
      <c r="X519" s="9"/>
      <c r="Y519" s="9"/>
      <c r="Z519" s="9"/>
      <c r="AA519" s="9"/>
      <c r="AB519" s="9"/>
    </row>
    <row r="520" spans="2:28">
      <c r="B520" s="15"/>
      <c r="C520" s="15"/>
      <c r="D520" s="15" t="s">
        <v>924</v>
      </c>
      <c r="E520" s="15"/>
      <c r="F520" s="15"/>
      <c r="G520" s="15"/>
      <c r="H520" s="15"/>
      <c r="I520" s="15"/>
      <c r="J520" s="15"/>
      <c r="K520" s="15"/>
      <c r="L520" s="15"/>
      <c r="M520" s="15"/>
      <c r="N520" s="15"/>
      <c r="O520" s="15"/>
      <c r="P520" s="15"/>
      <c r="Q520" s="9"/>
      <c r="U520" s="9"/>
      <c r="V520" s="9"/>
      <c r="W520" s="9"/>
      <c r="X520" s="9"/>
      <c r="Y520" s="9"/>
      <c r="Z520" s="9"/>
      <c r="AA520" s="9"/>
      <c r="AB520" s="9"/>
    </row>
    <row r="521" spans="2:28">
      <c r="K521" s="9"/>
      <c r="L521" s="9"/>
      <c r="M521" s="9"/>
      <c r="N521" s="9"/>
      <c r="O521" s="9"/>
      <c r="P521" s="9"/>
      <c r="Q521" s="9"/>
      <c r="U521" s="9"/>
      <c r="V521" s="9"/>
      <c r="W521" s="9"/>
      <c r="X521" s="9"/>
      <c r="Y521" s="9"/>
      <c r="Z521" s="9"/>
      <c r="AA521" s="9"/>
      <c r="AB521" s="9"/>
    </row>
    <row r="522" spans="2:28">
      <c r="K522" s="9"/>
      <c r="L522" s="9"/>
      <c r="M522" s="9"/>
      <c r="N522" s="9"/>
      <c r="O522" s="9"/>
      <c r="P522" s="9"/>
      <c r="Q522" s="9"/>
      <c r="U522" s="9"/>
      <c r="V522" s="9"/>
      <c r="W522" s="9"/>
      <c r="X522" s="9"/>
      <c r="Y522" s="9"/>
      <c r="Z522" s="9"/>
      <c r="AA522" s="9"/>
      <c r="AB522" s="9"/>
    </row>
    <row r="523" spans="2:28">
      <c r="K523" s="9"/>
      <c r="L523" s="9"/>
      <c r="M523" s="9"/>
      <c r="N523" s="9"/>
      <c r="O523" s="9"/>
      <c r="P523" s="9"/>
      <c r="Q523" s="9"/>
      <c r="U523" s="9"/>
      <c r="V523" s="9"/>
      <c r="W523" s="9"/>
      <c r="X523" s="9"/>
      <c r="Y523" s="9"/>
      <c r="Z523" s="9"/>
      <c r="AA523" s="9"/>
      <c r="AB523" s="9"/>
    </row>
    <row r="524" spans="2:28">
      <c r="K524" s="9"/>
      <c r="L524" s="9"/>
      <c r="M524" s="9"/>
      <c r="N524" s="9"/>
      <c r="O524" s="9"/>
      <c r="P524" s="9"/>
      <c r="Q524" s="9"/>
      <c r="U524" s="9"/>
      <c r="V524" s="9"/>
      <c r="W524" s="9"/>
      <c r="X524" s="9"/>
      <c r="Y524" s="9"/>
      <c r="Z524" s="9"/>
      <c r="AA524" s="9"/>
      <c r="AB524" s="9"/>
    </row>
    <row r="525" spans="2:28">
      <c r="K525" s="9"/>
      <c r="L525" s="9"/>
      <c r="M525" s="9"/>
      <c r="N525" s="9"/>
      <c r="O525" s="9"/>
      <c r="P525" s="9"/>
      <c r="Q525" s="9"/>
      <c r="U525" s="9"/>
      <c r="V525" s="9"/>
      <c r="W525" s="9"/>
      <c r="X525" s="9"/>
      <c r="Y525" s="9"/>
      <c r="Z525" s="9"/>
      <c r="AA525" s="9"/>
      <c r="AB525" s="9"/>
    </row>
    <row r="526" spans="2:28">
      <c r="K526" s="9"/>
      <c r="L526" s="9"/>
      <c r="M526" s="9"/>
      <c r="N526" s="9"/>
      <c r="O526" s="9"/>
      <c r="P526" s="9"/>
      <c r="Q526" s="9"/>
      <c r="U526" s="9"/>
      <c r="V526" s="9"/>
      <c r="W526" s="9"/>
      <c r="X526" s="9"/>
      <c r="Y526" s="9"/>
      <c r="Z526" s="9"/>
      <c r="AA526" s="9"/>
      <c r="AB526" s="9"/>
    </row>
    <row r="527" spans="2:28">
      <c r="K527" s="9"/>
      <c r="L527" s="9"/>
      <c r="M527" s="9"/>
      <c r="N527" s="9"/>
      <c r="O527" s="9"/>
      <c r="P527" s="9"/>
      <c r="Q527" s="9"/>
      <c r="U527" s="9"/>
      <c r="V527" s="9"/>
      <c r="W527" s="9"/>
      <c r="X527" s="9"/>
      <c r="Y527" s="9"/>
      <c r="Z527" s="9"/>
      <c r="AA527" s="9"/>
      <c r="AB527" s="9"/>
    </row>
    <row r="528" spans="2:28">
      <c r="K528" s="9"/>
      <c r="L528" s="9"/>
      <c r="M528" s="9"/>
      <c r="N528" s="9"/>
      <c r="O528" s="9"/>
      <c r="P528" s="9"/>
      <c r="Q528" s="9"/>
      <c r="U528" s="9"/>
      <c r="V528" s="9"/>
      <c r="W528" s="9"/>
      <c r="X528" s="9"/>
      <c r="Y528" s="9"/>
      <c r="Z528" s="9"/>
      <c r="AA528" s="9"/>
      <c r="AB528" s="9"/>
    </row>
    <row r="529" s="9" customFormat="1"/>
  </sheetData>
  <sheetProtection formatCells="0" formatColumns="0" formatRows="0" selectLockedCells="1"/>
  <dataConsolidate/>
  <mergeCells count="646">
    <mergeCell ref="E5:Q6"/>
    <mergeCell ref="O336:Q336"/>
    <mergeCell ref="K336:M336"/>
    <mergeCell ref="K335:M335"/>
    <mergeCell ref="O335:Q335"/>
    <mergeCell ref="R274:S274"/>
    <mergeCell ref="R273:S273"/>
    <mergeCell ref="R266:S266"/>
    <mergeCell ref="R265:S265"/>
    <mergeCell ref="R272:S272"/>
    <mergeCell ref="R271:S271"/>
    <mergeCell ref="R269:S269"/>
    <mergeCell ref="O269:Q269"/>
    <mergeCell ref="O298:Q298"/>
    <mergeCell ref="O297:Q297"/>
    <mergeCell ref="O290:Q290"/>
    <mergeCell ref="O289:Q289"/>
    <mergeCell ref="O271:Q271"/>
    <mergeCell ref="O273:Q273"/>
    <mergeCell ref="O287:Q287"/>
    <mergeCell ref="R267:S267"/>
    <mergeCell ref="R268:S268"/>
    <mergeCell ref="R270:S270"/>
    <mergeCell ref="O268:Q268"/>
    <mergeCell ref="O266:Q266"/>
    <mergeCell ref="O270:Q270"/>
    <mergeCell ref="D328:Q330"/>
    <mergeCell ref="H273:J273"/>
    <mergeCell ref="O278:Q278"/>
    <mergeCell ref="O295:Q296"/>
    <mergeCell ref="K293:M294"/>
    <mergeCell ref="O279:Q279"/>
    <mergeCell ref="O167:Q167"/>
    <mergeCell ref="I145:J145"/>
    <mergeCell ref="R145:S145"/>
    <mergeCell ref="J126:K126"/>
    <mergeCell ref="M126:N126"/>
    <mergeCell ref="P126:Q126"/>
    <mergeCell ref="I147:J147"/>
    <mergeCell ref="I149:J149"/>
    <mergeCell ref="I150:J150"/>
    <mergeCell ref="I151:J151"/>
    <mergeCell ref="I152:J152"/>
    <mergeCell ref="I153:J153"/>
    <mergeCell ref="I154:J154"/>
    <mergeCell ref="I155:J155"/>
    <mergeCell ref="R125:S125"/>
    <mergeCell ref="D44:E44"/>
    <mergeCell ref="P67:S67"/>
    <mergeCell ref="P70:S70"/>
    <mergeCell ref="H60:I60"/>
    <mergeCell ref="O259:Q259"/>
    <mergeCell ref="K192:M192"/>
    <mergeCell ref="K197:M197"/>
    <mergeCell ref="K208:M208"/>
    <mergeCell ref="H62:I62"/>
    <mergeCell ref="H64:I64"/>
    <mergeCell ref="I246:J246"/>
    <mergeCell ref="H61:I61"/>
    <mergeCell ref="K172:M172"/>
    <mergeCell ref="K162:M162"/>
    <mergeCell ref="K165:M165"/>
    <mergeCell ref="I172:J172"/>
    <mergeCell ref="J62:K62"/>
    <mergeCell ref="D79:I79"/>
    <mergeCell ref="D78:I78"/>
    <mergeCell ref="D80:I80"/>
    <mergeCell ref="H69:I69"/>
    <mergeCell ref="K219:M219"/>
    <mergeCell ref="O243:Q243"/>
    <mergeCell ref="K210:M210"/>
    <mergeCell ref="K216:M216"/>
    <mergeCell ref="R264:S264"/>
    <mergeCell ref="R263:S263"/>
    <mergeCell ref="R262:S262"/>
    <mergeCell ref="O254:Q254"/>
    <mergeCell ref="O246:Q246"/>
    <mergeCell ref="O198:Q198"/>
    <mergeCell ref="I248:J248"/>
    <mergeCell ref="K248:M248"/>
    <mergeCell ref="I247:J247"/>
    <mergeCell ref="I249:J249"/>
    <mergeCell ref="I244:J244"/>
    <mergeCell ref="K244:M244"/>
    <mergeCell ref="I225:J225"/>
    <mergeCell ref="K241:M241"/>
    <mergeCell ref="K205:M205"/>
    <mergeCell ref="K246:M246"/>
    <mergeCell ref="I206:J206"/>
    <mergeCell ref="K220:M220"/>
    <mergeCell ref="K215:M215"/>
    <mergeCell ref="K222:M222"/>
    <mergeCell ref="K221:M221"/>
    <mergeCell ref="K218:M218"/>
    <mergeCell ref="I242:J242"/>
    <mergeCell ref="K206:M206"/>
    <mergeCell ref="H269:J269"/>
    <mergeCell ref="H257:J257"/>
    <mergeCell ref="H258:J258"/>
    <mergeCell ref="H260:J260"/>
    <mergeCell ref="I250:J250"/>
    <mergeCell ref="O250:Q250"/>
    <mergeCell ref="O263:Q263"/>
    <mergeCell ref="O261:Q261"/>
    <mergeCell ref="H265:J265"/>
    <mergeCell ref="H263:J263"/>
    <mergeCell ref="O262:Q262"/>
    <mergeCell ref="O256:Q256"/>
    <mergeCell ref="H266:J266"/>
    <mergeCell ref="O258:Q258"/>
    <mergeCell ref="H259:J259"/>
    <mergeCell ref="O265:Q265"/>
    <mergeCell ref="H255:J255"/>
    <mergeCell ref="H256:J256"/>
    <mergeCell ref="K223:M223"/>
    <mergeCell ref="O223:Q223"/>
    <mergeCell ref="O222:Q222"/>
    <mergeCell ref="I185:J185"/>
    <mergeCell ref="K213:M213"/>
    <mergeCell ref="O213:Q213"/>
    <mergeCell ref="O215:Q215"/>
    <mergeCell ref="O237:Q237"/>
    <mergeCell ref="K233:M233"/>
    <mergeCell ref="O216:Q216"/>
    <mergeCell ref="O212:Q212"/>
    <mergeCell ref="O210:Q210"/>
    <mergeCell ref="K234:M234"/>
    <mergeCell ref="K224:M224"/>
    <mergeCell ref="O197:Q197"/>
    <mergeCell ref="K188:M188"/>
    <mergeCell ref="O194:Q194"/>
    <mergeCell ref="O189:Q189"/>
    <mergeCell ref="O192:Q192"/>
    <mergeCell ref="O193:Q193"/>
    <mergeCell ref="K189:M189"/>
    <mergeCell ref="O185:Q185"/>
    <mergeCell ref="O207:Q207"/>
    <mergeCell ref="K193:M193"/>
    <mergeCell ref="K279:M279"/>
    <mergeCell ref="K266:M266"/>
    <mergeCell ref="K258:M258"/>
    <mergeCell ref="K261:M261"/>
    <mergeCell ref="K263:M263"/>
    <mergeCell ref="K260:M260"/>
    <mergeCell ref="K249:M249"/>
    <mergeCell ref="K267:M267"/>
    <mergeCell ref="K269:M269"/>
    <mergeCell ref="K271:M271"/>
    <mergeCell ref="K273:M273"/>
    <mergeCell ref="K256:M256"/>
    <mergeCell ref="K265:M265"/>
    <mergeCell ref="K255:M255"/>
    <mergeCell ref="K262:M262"/>
    <mergeCell ref="K259:M259"/>
    <mergeCell ref="K254:M254"/>
    <mergeCell ref="K239:M239"/>
    <mergeCell ref="H71:I71"/>
    <mergeCell ref="J81:K81"/>
    <mergeCell ref="M72:N72"/>
    <mergeCell ref="J71:K71"/>
    <mergeCell ref="M71:N71"/>
    <mergeCell ref="M101:O101"/>
    <mergeCell ref="M100:O100"/>
    <mergeCell ref="M97:O97"/>
    <mergeCell ref="J89:K89"/>
    <mergeCell ref="I166:J166"/>
    <mergeCell ref="D81:I81"/>
    <mergeCell ref="D82:I82"/>
    <mergeCell ref="D84:I84"/>
    <mergeCell ref="D89:I89"/>
    <mergeCell ref="D90:I90"/>
    <mergeCell ref="D88:I88"/>
    <mergeCell ref="O238:Q238"/>
    <mergeCell ref="I235:J235"/>
    <mergeCell ref="K169:M169"/>
    <mergeCell ref="I238:J238"/>
    <mergeCell ref="O166:Q166"/>
    <mergeCell ref="I207:J207"/>
    <mergeCell ref="K164:M164"/>
    <mergeCell ref="I241:J241"/>
    <mergeCell ref="I237:J237"/>
    <mergeCell ref="I193:J193"/>
    <mergeCell ref="D85:I85"/>
    <mergeCell ref="K115:M115"/>
    <mergeCell ref="O115:Q115"/>
    <mergeCell ref="M124:N124"/>
    <mergeCell ref="M104:O104"/>
    <mergeCell ref="M103:O103"/>
    <mergeCell ref="J88:K88"/>
    <mergeCell ref="J87:K87"/>
    <mergeCell ref="K114:M114"/>
    <mergeCell ref="J124:K124"/>
    <mergeCell ref="O124:R124"/>
    <mergeCell ref="K112:M113"/>
    <mergeCell ref="M107:O107"/>
    <mergeCell ref="M98:O98"/>
    <mergeCell ref="O171:Q171"/>
    <mergeCell ref="O172:Q172"/>
    <mergeCell ref="K171:M171"/>
    <mergeCell ref="R126:S126"/>
    <mergeCell ref="O114:Q114"/>
    <mergeCell ref="O116:Q116"/>
    <mergeCell ref="J86:K86"/>
    <mergeCell ref="J128:K128"/>
    <mergeCell ref="M128:N128"/>
    <mergeCell ref="P128:Q128"/>
    <mergeCell ref="J80:K80"/>
    <mergeCell ref="J79:K79"/>
    <mergeCell ref="J77:K77"/>
    <mergeCell ref="P123:Q123"/>
    <mergeCell ref="M106:O106"/>
    <mergeCell ref="J82:K82"/>
    <mergeCell ref="J85:K85"/>
    <mergeCell ref="J90:K90"/>
    <mergeCell ref="M99:O99"/>
    <mergeCell ref="M105:O105"/>
    <mergeCell ref="M123:N123"/>
    <mergeCell ref="K116:M116"/>
    <mergeCell ref="J125:K125"/>
    <mergeCell ref="M127:N127"/>
    <mergeCell ref="O175:Q175"/>
    <mergeCell ref="O176:Q176"/>
    <mergeCell ref="K176:M176"/>
    <mergeCell ref="K175:M175"/>
    <mergeCell ref="O173:Q173"/>
    <mergeCell ref="K174:M174"/>
    <mergeCell ref="K173:M173"/>
    <mergeCell ref="O174:Q174"/>
    <mergeCell ref="O153:Q153"/>
    <mergeCell ref="O168:Q168"/>
    <mergeCell ref="O161:Q161"/>
    <mergeCell ref="K163:M163"/>
    <mergeCell ref="K161:M161"/>
    <mergeCell ref="K157:M157"/>
    <mergeCell ref="K154:M154"/>
    <mergeCell ref="K178:M178"/>
    <mergeCell ref="K179:M179"/>
    <mergeCell ref="K180:M180"/>
    <mergeCell ref="K181:M181"/>
    <mergeCell ref="K182:M182"/>
    <mergeCell ref="O178:Q178"/>
    <mergeCell ref="O179:Q179"/>
    <mergeCell ref="O182:Q182"/>
    <mergeCell ref="O177:Q177"/>
    <mergeCell ref="K177:M177"/>
    <mergeCell ref="K194:M194"/>
    <mergeCell ref="K196:M196"/>
    <mergeCell ref="K198:M198"/>
    <mergeCell ref="K186:M186"/>
    <mergeCell ref="O180:Q180"/>
    <mergeCell ref="O181:Q181"/>
    <mergeCell ref="O205:Q205"/>
    <mergeCell ref="O206:Q206"/>
    <mergeCell ref="O191:Q191"/>
    <mergeCell ref="O186:Q186"/>
    <mergeCell ref="O183:Q183"/>
    <mergeCell ref="O195:Q195"/>
    <mergeCell ref="K195:M195"/>
    <mergeCell ref="O196:Q196"/>
    <mergeCell ref="K183:M183"/>
    <mergeCell ref="K187:M187"/>
    <mergeCell ref="O188:Q188"/>
    <mergeCell ref="O187:Q187"/>
    <mergeCell ref="K185:M185"/>
    <mergeCell ref="K191:M191"/>
    <mergeCell ref="K207:M207"/>
    <mergeCell ref="J69:K69"/>
    <mergeCell ref="O218:Q218"/>
    <mergeCell ref="R127:S127"/>
    <mergeCell ref="I245:J245"/>
    <mergeCell ref="I216:J216"/>
    <mergeCell ref="I210:J210"/>
    <mergeCell ref="I211:J211"/>
    <mergeCell ref="I212:J212"/>
    <mergeCell ref="K211:M211"/>
    <mergeCell ref="O211:Q211"/>
    <mergeCell ref="K214:M214"/>
    <mergeCell ref="O214:Q214"/>
    <mergeCell ref="K237:M237"/>
    <mergeCell ref="K238:M238"/>
    <mergeCell ref="I240:J240"/>
    <mergeCell ref="K240:M240"/>
    <mergeCell ref="O240:Q240"/>
    <mergeCell ref="I233:J233"/>
    <mergeCell ref="O233:Q233"/>
    <mergeCell ref="I243:J243"/>
    <mergeCell ref="K235:M235"/>
    <mergeCell ref="I239:J239"/>
    <mergeCell ref="K225:M225"/>
    <mergeCell ref="J50:K50"/>
    <mergeCell ref="P56:S56"/>
    <mergeCell ref="H58:I58"/>
    <mergeCell ref="M58:N58"/>
    <mergeCell ref="O288:Q288"/>
    <mergeCell ref="K289:M289"/>
    <mergeCell ref="K278:M278"/>
    <mergeCell ref="P58:S58"/>
    <mergeCell ref="J58:K58"/>
    <mergeCell ref="P60:S60"/>
    <mergeCell ref="P61:S61"/>
    <mergeCell ref="P63:S63"/>
    <mergeCell ref="P65:S65"/>
    <mergeCell ref="P68:S68"/>
    <mergeCell ref="P69:S69"/>
    <mergeCell ref="P71:S71"/>
    <mergeCell ref="P59:S59"/>
    <mergeCell ref="P62:S62"/>
    <mergeCell ref="J67:K67"/>
    <mergeCell ref="J60:K60"/>
    <mergeCell ref="J61:K61"/>
    <mergeCell ref="J83:K83"/>
    <mergeCell ref="M102:O102"/>
    <mergeCell ref="J78:K78"/>
    <mergeCell ref="M53:N53"/>
    <mergeCell ref="J52:K52"/>
    <mergeCell ref="P53:S53"/>
    <mergeCell ref="M59:N59"/>
    <mergeCell ref="J51:K51"/>
    <mergeCell ref="J53:K53"/>
    <mergeCell ref="H59:I59"/>
    <mergeCell ref="J55:K55"/>
    <mergeCell ref="M55:N55"/>
    <mergeCell ref="J54:K54"/>
    <mergeCell ref="J57:K57"/>
    <mergeCell ref="M56:N56"/>
    <mergeCell ref="M54:N54"/>
    <mergeCell ref="M57:N57"/>
    <mergeCell ref="P55:S55"/>
    <mergeCell ref="P54:S54"/>
    <mergeCell ref="P57:S57"/>
    <mergeCell ref="H53:I53"/>
    <mergeCell ref="H54:I54"/>
    <mergeCell ref="H55:I55"/>
    <mergeCell ref="H56:I56"/>
    <mergeCell ref="C27:J27"/>
    <mergeCell ref="L27:O27"/>
    <mergeCell ref="C29:J29"/>
    <mergeCell ref="L29:O29"/>
    <mergeCell ref="C31:J31"/>
    <mergeCell ref="L31:O31"/>
    <mergeCell ref="M51:N51"/>
    <mergeCell ref="M52:N52"/>
    <mergeCell ref="O39:R39"/>
    <mergeCell ref="O42:R42"/>
    <mergeCell ref="O44:R44"/>
    <mergeCell ref="O46:P46"/>
    <mergeCell ref="O48:P48"/>
    <mergeCell ref="O41:R41"/>
    <mergeCell ref="O43:R43"/>
    <mergeCell ref="O45:R45"/>
    <mergeCell ref="C28:J28"/>
    <mergeCell ref="C30:J30"/>
    <mergeCell ref="L28:O28"/>
    <mergeCell ref="L30:O30"/>
    <mergeCell ref="F48:G48"/>
    <mergeCell ref="D39:E39"/>
    <mergeCell ref="Q46:R46"/>
    <mergeCell ref="D42:E42"/>
    <mergeCell ref="H63:I63"/>
    <mergeCell ref="H66:I66"/>
    <mergeCell ref="H67:I67"/>
    <mergeCell ref="J56:K56"/>
    <mergeCell ref="H65:I65"/>
    <mergeCell ref="H57:I57"/>
    <mergeCell ref="J123:K123"/>
    <mergeCell ref="P125:Q125"/>
    <mergeCell ref="J127:K127"/>
    <mergeCell ref="J66:K66"/>
    <mergeCell ref="J59:K59"/>
    <mergeCell ref="J68:K68"/>
    <mergeCell ref="M66:N66"/>
    <mergeCell ref="M63:N63"/>
    <mergeCell ref="J65:K65"/>
    <mergeCell ref="M65:N65"/>
    <mergeCell ref="J64:K64"/>
    <mergeCell ref="J63:K63"/>
    <mergeCell ref="M64:N64"/>
    <mergeCell ref="M60:N60"/>
    <mergeCell ref="M62:N62"/>
    <mergeCell ref="M67:N67"/>
    <mergeCell ref="M68:N68"/>
    <mergeCell ref="M61:N61"/>
    <mergeCell ref="D87:I87"/>
    <mergeCell ref="D86:I86"/>
    <mergeCell ref="D83:I83"/>
    <mergeCell ref="P132:Q132"/>
    <mergeCell ref="J84:K84"/>
    <mergeCell ref="P64:S64"/>
    <mergeCell ref="P66:S66"/>
    <mergeCell ref="P127:Q127"/>
    <mergeCell ref="R128:S128"/>
    <mergeCell ref="R129:S129"/>
    <mergeCell ref="R131:S131"/>
    <mergeCell ref="R132:S132"/>
    <mergeCell ref="R130:S130"/>
    <mergeCell ref="H68:I68"/>
    <mergeCell ref="M95:O95"/>
    <mergeCell ref="M96:O96"/>
    <mergeCell ref="J72:K72"/>
    <mergeCell ref="M69:N69"/>
    <mergeCell ref="M125:N125"/>
    <mergeCell ref="C120:Q122"/>
    <mergeCell ref="M70:N70"/>
    <mergeCell ref="J70:K70"/>
    <mergeCell ref="H70:I70"/>
    <mergeCell ref="P72:S72"/>
    <mergeCell ref="R133:S133"/>
    <mergeCell ref="J133:K133"/>
    <mergeCell ref="M131:N131"/>
    <mergeCell ref="P131:Q131"/>
    <mergeCell ref="P129:Q129"/>
    <mergeCell ref="J130:K130"/>
    <mergeCell ref="M130:N130"/>
    <mergeCell ref="R134:S134"/>
    <mergeCell ref="R136:S136"/>
    <mergeCell ref="R135:S135"/>
    <mergeCell ref="P130:Q130"/>
    <mergeCell ref="M129:N129"/>
    <mergeCell ref="J132:K132"/>
    <mergeCell ref="M132:N132"/>
    <mergeCell ref="J129:K129"/>
    <mergeCell ref="J131:K131"/>
    <mergeCell ref="M133:N133"/>
    <mergeCell ref="P133:Q133"/>
    <mergeCell ref="J134:K134"/>
    <mergeCell ref="J135:K135"/>
    <mergeCell ref="M135:N135"/>
    <mergeCell ref="P134:Q134"/>
    <mergeCell ref="M134:N134"/>
    <mergeCell ref="P136:Q136"/>
    <mergeCell ref="P135:Q135"/>
    <mergeCell ref="J136:K136"/>
    <mergeCell ref="M136:N136"/>
    <mergeCell ref="M139:N139"/>
    <mergeCell ref="M137:N137"/>
    <mergeCell ref="J137:K137"/>
    <mergeCell ref="P138:Q138"/>
    <mergeCell ref="K151:M151"/>
    <mergeCell ref="I146:J146"/>
    <mergeCell ref="O143:Q143"/>
    <mergeCell ref="K143:M143"/>
    <mergeCell ref="J138:K138"/>
    <mergeCell ref="O150:Q150"/>
    <mergeCell ref="I144:J144"/>
    <mergeCell ref="M138:N138"/>
    <mergeCell ref="O149:Q149"/>
    <mergeCell ref="P137:Q137"/>
    <mergeCell ref="P139:Q139"/>
    <mergeCell ref="K144:M144"/>
    <mergeCell ref="K146:M146"/>
    <mergeCell ref="K150:M150"/>
    <mergeCell ref="O145:Q145"/>
    <mergeCell ref="K145:M145"/>
    <mergeCell ref="O147:Q147"/>
    <mergeCell ref="O144:Q144"/>
    <mergeCell ref="O163:Q163"/>
    <mergeCell ref="K148:M148"/>
    <mergeCell ref="O159:Q159"/>
    <mergeCell ref="K159:M159"/>
    <mergeCell ref="O148:Q148"/>
    <mergeCell ref="O157:Q157"/>
    <mergeCell ref="K158:M158"/>
    <mergeCell ref="O158:Q158"/>
    <mergeCell ref="K153:M153"/>
    <mergeCell ref="K152:M152"/>
    <mergeCell ref="K155:M155"/>
    <mergeCell ref="O155:Q155"/>
    <mergeCell ref="K156:M156"/>
    <mergeCell ref="O208:Q208"/>
    <mergeCell ref="O209:Q209"/>
    <mergeCell ref="K209:M209"/>
    <mergeCell ref="O236:Q236"/>
    <mergeCell ref="O234:Q234"/>
    <mergeCell ref="I213:J213"/>
    <mergeCell ref="I214:J214"/>
    <mergeCell ref="I215:J215"/>
    <mergeCell ref="K212:M212"/>
    <mergeCell ref="K232:M232"/>
    <mergeCell ref="O232:Q232"/>
    <mergeCell ref="O225:Q225"/>
    <mergeCell ref="I234:J234"/>
    <mergeCell ref="O235:Q235"/>
    <mergeCell ref="O224:Q224"/>
    <mergeCell ref="O228:Q228"/>
    <mergeCell ref="K228:M228"/>
    <mergeCell ref="O217:Q217"/>
    <mergeCell ref="O219:Q219"/>
    <mergeCell ref="K217:M217"/>
    <mergeCell ref="I218:J218"/>
    <mergeCell ref="I208:J208"/>
    <mergeCell ref="I209:J209"/>
    <mergeCell ref="I236:J236"/>
    <mergeCell ref="R176:S176"/>
    <mergeCell ref="I156:J156"/>
    <mergeCell ref="K166:M166"/>
    <mergeCell ref="O162:Q162"/>
    <mergeCell ref="O151:Q151"/>
    <mergeCell ref="O152:Q152"/>
    <mergeCell ref="O170:Q170"/>
    <mergeCell ref="O146:Q146"/>
    <mergeCell ref="K160:M160"/>
    <mergeCell ref="O160:Q160"/>
    <mergeCell ref="K149:M149"/>
    <mergeCell ref="K170:M170"/>
    <mergeCell ref="I148:J148"/>
    <mergeCell ref="I157:J157"/>
    <mergeCell ref="I175:J175"/>
    <mergeCell ref="I176:J176"/>
    <mergeCell ref="O169:Q169"/>
    <mergeCell ref="O156:Q156"/>
    <mergeCell ref="O154:Q154"/>
    <mergeCell ref="K147:M147"/>
    <mergeCell ref="O165:Q165"/>
    <mergeCell ref="K168:M168"/>
    <mergeCell ref="K167:M167"/>
    <mergeCell ref="O164:Q164"/>
    <mergeCell ref="L314:N314"/>
    <mergeCell ref="L315:N315"/>
    <mergeCell ref="K257:M257"/>
    <mergeCell ref="O257:Q257"/>
    <mergeCell ref="O220:Q220"/>
    <mergeCell ref="O248:Q248"/>
    <mergeCell ref="O221:Q221"/>
    <mergeCell ref="O242:Q242"/>
    <mergeCell ref="K250:M250"/>
    <mergeCell ref="O255:Q255"/>
    <mergeCell ref="K268:M268"/>
    <mergeCell ref="O267:Q267"/>
    <mergeCell ref="K295:K296"/>
    <mergeCell ref="M295:M296"/>
    <mergeCell ref="K243:M243"/>
    <mergeCell ref="K245:M245"/>
    <mergeCell ref="K242:M242"/>
    <mergeCell ref="K247:M247"/>
    <mergeCell ref="O239:Q239"/>
    <mergeCell ref="K236:M236"/>
    <mergeCell ref="O244:Q244"/>
    <mergeCell ref="L305:Q313"/>
    <mergeCell ref="O245:Q245"/>
    <mergeCell ref="K290:M290"/>
    <mergeCell ref="R206:S206"/>
    <mergeCell ref="R193:S193"/>
    <mergeCell ref="R149:S149"/>
    <mergeCell ref="R144:S144"/>
    <mergeCell ref="R137:S137"/>
    <mergeCell ref="R138:S138"/>
    <mergeCell ref="R218:S218"/>
    <mergeCell ref="R240:S240"/>
    <mergeCell ref="R233:S233"/>
    <mergeCell ref="R225:S225"/>
    <mergeCell ref="R234:S234"/>
    <mergeCell ref="R235:S235"/>
    <mergeCell ref="R236:S236"/>
    <mergeCell ref="R237:S237"/>
    <mergeCell ref="R238:S238"/>
    <mergeCell ref="R146:S146"/>
    <mergeCell ref="R174:S174"/>
    <mergeCell ref="R172:S172"/>
    <mergeCell ref="R185:S185"/>
    <mergeCell ref="R148:S148"/>
    <mergeCell ref="R156:S156"/>
    <mergeCell ref="R166:S166"/>
    <mergeCell ref="R157:S157"/>
    <mergeCell ref="R175:S175"/>
    <mergeCell ref="O40:R40"/>
    <mergeCell ref="O249:Q249"/>
    <mergeCell ref="K288:M288"/>
    <mergeCell ref="L304:N304"/>
    <mergeCell ref="R248:S248"/>
    <mergeCell ref="R239:S239"/>
    <mergeCell ref="R241:S241"/>
    <mergeCell ref="R243:S243"/>
    <mergeCell ref="R245:S245"/>
    <mergeCell ref="R257:S257"/>
    <mergeCell ref="R259:S259"/>
    <mergeCell ref="R256:S256"/>
    <mergeCell ref="R258:S258"/>
    <mergeCell ref="R246:S246"/>
    <mergeCell ref="R249:S249"/>
    <mergeCell ref="R242:S242"/>
    <mergeCell ref="R244:S244"/>
    <mergeCell ref="R255:S255"/>
    <mergeCell ref="R247:S247"/>
    <mergeCell ref="R250:S250"/>
    <mergeCell ref="O260:Q260"/>
    <mergeCell ref="O241:Q241"/>
    <mergeCell ref="K287:M287"/>
    <mergeCell ref="K270:M270"/>
    <mergeCell ref="I343:L343"/>
    <mergeCell ref="N343:Q343"/>
    <mergeCell ref="I345:J345"/>
    <mergeCell ref="K345:L345"/>
    <mergeCell ref="N345:O345"/>
    <mergeCell ref="P345:Q345"/>
    <mergeCell ref="I346:J346"/>
    <mergeCell ref="K346:L346"/>
    <mergeCell ref="N346:O346"/>
    <mergeCell ref="P346:Q346"/>
    <mergeCell ref="I344:J344"/>
    <mergeCell ref="K344:L344"/>
    <mergeCell ref="N344:O344"/>
    <mergeCell ref="P344:Q344"/>
    <mergeCell ref="I347:J347"/>
    <mergeCell ref="K347:L347"/>
    <mergeCell ref="N347:O347"/>
    <mergeCell ref="P347:Q347"/>
    <mergeCell ref="I348:J348"/>
    <mergeCell ref="K348:L348"/>
    <mergeCell ref="N348:O348"/>
    <mergeCell ref="P348:Q348"/>
    <mergeCell ref="I349:J349"/>
    <mergeCell ref="K349:L349"/>
    <mergeCell ref="N349:O349"/>
    <mergeCell ref="P349:Q349"/>
    <mergeCell ref="I350:J350"/>
    <mergeCell ref="K350:L350"/>
    <mergeCell ref="N350:O350"/>
    <mergeCell ref="P350:Q350"/>
    <mergeCell ref="I351:J351"/>
    <mergeCell ref="K351:L351"/>
    <mergeCell ref="N351:O351"/>
    <mergeCell ref="P351:Q351"/>
    <mergeCell ref="I352:J352"/>
    <mergeCell ref="K352:L352"/>
    <mergeCell ref="N352:O352"/>
    <mergeCell ref="P352:Q352"/>
    <mergeCell ref="I353:J353"/>
    <mergeCell ref="K353:L353"/>
    <mergeCell ref="N353:O353"/>
    <mergeCell ref="P353:Q353"/>
    <mergeCell ref="I354:J354"/>
    <mergeCell ref="K354:L354"/>
    <mergeCell ref="N354:O354"/>
    <mergeCell ref="P354:Q354"/>
    <mergeCell ref="I356:J356"/>
    <mergeCell ref="K356:L356"/>
    <mergeCell ref="I357:J357"/>
    <mergeCell ref="K357:L357"/>
    <mergeCell ref="I358:J358"/>
    <mergeCell ref="K358:L358"/>
    <mergeCell ref="I359:J359"/>
    <mergeCell ref="K359:L359"/>
    <mergeCell ref="I360:J360"/>
    <mergeCell ref="K360:L360"/>
    <mergeCell ref="I361:J361"/>
    <mergeCell ref="K361:L361"/>
  </mergeCells>
  <dataValidations count="24">
    <dataValidation type="list" allowBlank="1" showInputMessage="1" showErrorMessage="1" sqref="O39:R39" xr:uid="{00000000-0002-0000-0400-000000000000}">
      <formula1>$B$364:$B$370</formula1>
    </dataValidation>
    <dataValidation type="list" allowBlank="1" showInputMessage="1" showErrorMessage="1" sqref="M71:N71 M53:N53 M55:N56 M58:N58 M60:N61 M63:N63 M65:N65 M68:N69" xr:uid="{00000000-0002-0000-0400-000001000000}">
      <formula1>$E$364:$E$371</formula1>
    </dataValidation>
    <dataValidation type="list" allowBlank="1" showInputMessage="1" showErrorMessage="1" sqref="O44:R44" xr:uid="{00000000-0002-0000-0400-000002000000}">
      <formula1>$D$364:$D$521</formula1>
    </dataValidation>
    <dataValidation type="list" allowBlank="1" showInputMessage="1" showErrorMessage="1" sqref="O42:R42" xr:uid="{00000000-0002-0000-0400-000007000000}">
      <formula1>$C$364:$C$374</formula1>
    </dataValidation>
    <dataValidation type="custom" errorStyle="information" allowBlank="1" showInputMessage="1" showErrorMessage="1" error="The cell allows only numeric input" sqref="M104:O104 K114:M114 K116:M116" xr:uid="{00000000-0002-0000-0400-000008000000}">
      <formula1>IF(ISNUMBER(K104), K104, "")</formula1>
    </dataValidation>
    <dataValidation type="list" allowBlank="1" showInputMessage="1" showErrorMessage="1" sqref="M96:O96" xr:uid="{00000000-0002-0000-0400-000009000000}">
      <formula1>$F$364:$F$367</formula1>
    </dataValidation>
    <dataValidation type="list" allowBlank="1" showInputMessage="1" showErrorMessage="1" sqref="M98:O98" xr:uid="{00000000-0002-0000-0400-00000A000000}">
      <formula1>$G$364:$G$371</formula1>
    </dataValidation>
    <dataValidation type="list" allowBlank="1" showInputMessage="1" showErrorMessage="1" sqref="M100:O100" xr:uid="{00000000-0002-0000-0400-00000B000000}">
      <formula1>$H$364:$H$369</formula1>
    </dataValidation>
    <dataValidation type="list" allowBlank="1" showInputMessage="1" showErrorMessage="1" sqref="M102:O102" xr:uid="{00000000-0002-0000-0400-00000C000000}">
      <formula1>$I$364:$I$369</formula1>
    </dataValidation>
    <dataValidation type="list" allowBlank="1" showInputMessage="1" showErrorMessage="1" sqref="M106:O106" xr:uid="{00000000-0002-0000-0400-00000D000000}">
      <formula1>$J$364:$J$366</formula1>
    </dataValidation>
    <dataValidation errorStyle="information" allowBlank="1" showInputMessage="1" showErrorMessage="1" error="The cell allows only numeric input" sqref="J53:K53 J55:K56 J58:K58 J60:K61 J63:K63 J65:K65 J68:K69 J71:K71" xr:uid="{00000000-0002-0000-0400-00000F000000}"/>
    <dataValidation type="custom" allowBlank="1" showInputMessage="1" showErrorMessage="1" sqref="F39:F40" xr:uid="{00000000-0002-0000-0400-000010000000}">
      <formula1>IF(OR(ISNUMBER(F39), F39=0), F39, "")</formula1>
    </dataValidation>
    <dataValidation type="decimal" errorStyle="information" operator="greaterThan" allowBlank="1" showErrorMessage="1" error="Please report assets and liabilities as positive numbers._x000a__x000a_Accumulated depreciation on fixed assets should be reported as negative" prompt="Please report assets and liabilities as positive numbers._x000a__x000a_Accumulated depreciation on fixed assets should be reported as negative_x000a_" sqref="P255:Q260 K263:M263 O263:Q263 K265:M271 O255:O261 L255:M260 K255:K261 O265:Q271" xr:uid="{00000000-0002-0000-0400-000011000000}">
      <formula1>0</formula1>
    </dataValidation>
    <dataValidation type="decimal" errorStyle="information" operator="lessThan" allowBlank="1" showInputMessage="1" showErrorMessage="1" error="Please enter accumulated depreciation on fixed assets as a negative number" sqref="O262:Q262 K262:M262" xr:uid="{00000000-0002-0000-0400-000012000000}">
      <formula1>0</formula1>
    </dataValidation>
    <dataValidation type="whole" errorStyle="information" allowBlank="1" showInputMessage="1" showErrorMessage="1" errorTitle="Runways" error="Please indicate the number of runways (e.g. 1, 2, 3, 4, etc.)" sqref="J78:K78" xr:uid="{00000000-0002-0000-0400-000013000000}">
      <formula1>1</formula1>
      <formula2>60</formula2>
    </dataValidation>
    <dataValidation type="whole" errorStyle="information" allowBlank="1" showInputMessage="1" showErrorMessage="1" errorTitle="Air bridge gates" error="Please indicate the number of contact gates equiped with an air bridge" sqref="J79:K79" xr:uid="{00000000-0002-0000-0400-000014000000}">
      <formula1>0</formula1>
      <formula2>10000</formula2>
    </dataValidation>
    <dataValidation type="whole" errorStyle="information" allowBlank="1" showInputMessage="1" showErrorMessage="1" errorTitle="Numerical input" error="Please enter as a whole number" sqref="J80:K90" xr:uid="{00000000-0002-0000-0400-000015000000}">
      <formula1>0</formula1>
      <formula2>1000000</formula2>
    </dataValidation>
    <dataValidation type="decimal" errorStyle="information" operator="lessThanOrEqual" allowBlank="1" showInputMessage="1" showErrorMessage="1" errorTitle="Duty free exceeds total retail" error="Please check the value for duty free concessions. Duty free is a subset of total retail concessions (6.3.1.1.1) and therefore should be less than or equal to line 178." sqref="K176:M176 O176:Q176" xr:uid="{00000000-0002-0000-0400-000016000000}">
      <formula1>K175</formula1>
    </dataValidation>
    <dataValidation allowBlank="1" showErrorMessage="1" sqref="K149:M149 O149:Q149" xr:uid="{00000000-0002-0000-0400-000017000000}"/>
    <dataValidation type="list" allowBlank="1" showInputMessage="1" showErrorMessage="1" sqref="K282" xr:uid="{00000000-0002-0000-0400-000003000000}">
      <formula1>$K$364:$K$384</formula1>
    </dataValidation>
    <dataValidation type="list" allowBlank="1" showInputMessage="1" showErrorMessage="1" sqref="M282" xr:uid="{00000000-0002-0000-0400-000004000000}">
      <formula1>$L$364:$L$385</formula1>
    </dataValidation>
    <dataValidation type="list" allowBlank="1" showInputMessage="1" showErrorMessage="1" sqref="O282" xr:uid="{00000000-0002-0000-0400-000005000000}">
      <formula1>$M$364:$M$383</formula1>
    </dataValidation>
    <dataValidation type="list" allowBlank="1" showInputMessage="1" showErrorMessage="1" sqref="Q282" xr:uid="{00000000-0002-0000-0400-000006000000}">
      <formula1>$N$364:$N$373</formula1>
    </dataValidation>
    <dataValidation type="list" allowBlank="1" showInputMessage="1" showErrorMessage="1" sqref="K297 M297" xr:uid="{00000000-0002-0000-0400-00000E000000}">
      <formula1>$O$364:$O$424</formula1>
    </dataValidation>
  </dataValidations>
  <pageMargins left="0.23622047244094491" right="0.23622047244094491" top="0" bottom="0" header="0" footer="0"/>
  <pageSetup paperSize="9" scale="5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243" r:id="rId4" name="Check Box 211">
              <controlPr defaultSize="0" autoFill="0" autoLine="0" autoPict="0">
                <anchor moveWithCells="1">
                  <from>
                    <xdr:col>8</xdr:col>
                    <xdr:colOff>228600</xdr:colOff>
                    <xdr:row>126</xdr:row>
                    <xdr:rowOff>0</xdr:rowOff>
                  </from>
                  <to>
                    <xdr:col>8</xdr:col>
                    <xdr:colOff>457200</xdr:colOff>
                    <xdr:row>127</xdr:row>
                    <xdr:rowOff>38100</xdr:rowOff>
                  </to>
                </anchor>
              </controlPr>
            </control>
          </mc:Choice>
        </mc:AlternateContent>
        <mc:AlternateContent xmlns:mc="http://schemas.openxmlformats.org/markup-compatibility/2006">
          <mc:Choice Requires="x14">
            <control shapeId="44244" r:id="rId5" name="Check Box 212">
              <controlPr defaultSize="0" autoFill="0" autoLine="0" autoPict="0">
                <anchor moveWithCells="1">
                  <from>
                    <xdr:col>8</xdr:col>
                    <xdr:colOff>228600</xdr:colOff>
                    <xdr:row>127</xdr:row>
                    <xdr:rowOff>0</xdr:rowOff>
                  </from>
                  <to>
                    <xdr:col>8</xdr:col>
                    <xdr:colOff>457200</xdr:colOff>
                    <xdr:row>128</xdr:row>
                    <xdr:rowOff>38100</xdr:rowOff>
                  </to>
                </anchor>
              </controlPr>
            </control>
          </mc:Choice>
        </mc:AlternateContent>
        <mc:AlternateContent xmlns:mc="http://schemas.openxmlformats.org/markup-compatibility/2006">
          <mc:Choice Requires="x14">
            <control shapeId="44245" r:id="rId6" name="Check Box 213">
              <controlPr defaultSize="0" autoFill="0" autoLine="0" autoPict="0">
                <anchor moveWithCells="1">
                  <from>
                    <xdr:col>8</xdr:col>
                    <xdr:colOff>228600</xdr:colOff>
                    <xdr:row>128</xdr:row>
                    <xdr:rowOff>0</xdr:rowOff>
                  </from>
                  <to>
                    <xdr:col>8</xdr:col>
                    <xdr:colOff>457200</xdr:colOff>
                    <xdr:row>129</xdr:row>
                    <xdr:rowOff>38100</xdr:rowOff>
                  </to>
                </anchor>
              </controlPr>
            </control>
          </mc:Choice>
        </mc:AlternateContent>
        <mc:AlternateContent xmlns:mc="http://schemas.openxmlformats.org/markup-compatibility/2006">
          <mc:Choice Requires="x14">
            <control shapeId="44246" r:id="rId7" name="Check Box 214">
              <controlPr defaultSize="0" autoFill="0" autoLine="0" autoPict="0">
                <anchor moveWithCells="1">
                  <from>
                    <xdr:col>8</xdr:col>
                    <xdr:colOff>228600</xdr:colOff>
                    <xdr:row>129</xdr:row>
                    <xdr:rowOff>0</xdr:rowOff>
                  </from>
                  <to>
                    <xdr:col>8</xdr:col>
                    <xdr:colOff>457200</xdr:colOff>
                    <xdr:row>130</xdr:row>
                    <xdr:rowOff>38100</xdr:rowOff>
                  </to>
                </anchor>
              </controlPr>
            </control>
          </mc:Choice>
        </mc:AlternateContent>
        <mc:AlternateContent xmlns:mc="http://schemas.openxmlformats.org/markup-compatibility/2006">
          <mc:Choice Requires="x14">
            <control shapeId="44247" r:id="rId8" name="Check Box 215">
              <controlPr defaultSize="0" autoFill="0" autoLine="0" autoPict="0">
                <anchor moveWithCells="1">
                  <from>
                    <xdr:col>8</xdr:col>
                    <xdr:colOff>228600</xdr:colOff>
                    <xdr:row>130</xdr:row>
                    <xdr:rowOff>0</xdr:rowOff>
                  </from>
                  <to>
                    <xdr:col>8</xdr:col>
                    <xdr:colOff>457200</xdr:colOff>
                    <xdr:row>131</xdr:row>
                    <xdr:rowOff>38100</xdr:rowOff>
                  </to>
                </anchor>
              </controlPr>
            </control>
          </mc:Choice>
        </mc:AlternateContent>
        <mc:AlternateContent xmlns:mc="http://schemas.openxmlformats.org/markup-compatibility/2006">
          <mc:Choice Requires="x14">
            <control shapeId="44248" r:id="rId9" name="Check Box 216">
              <controlPr defaultSize="0" autoFill="0" autoLine="0" autoPict="0">
                <anchor moveWithCells="1">
                  <from>
                    <xdr:col>8</xdr:col>
                    <xdr:colOff>228600</xdr:colOff>
                    <xdr:row>131</xdr:row>
                    <xdr:rowOff>0</xdr:rowOff>
                  </from>
                  <to>
                    <xdr:col>8</xdr:col>
                    <xdr:colOff>457200</xdr:colOff>
                    <xdr:row>132</xdr:row>
                    <xdr:rowOff>38100</xdr:rowOff>
                  </to>
                </anchor>
              </controlPr>
            </control>
          </mc:Choice>
        </mc:AlternateContent>
        <mc:AlternateContent xmlns:mc="http://schemas.openxmlformats.org/markup-compatibility/2006">
          <mc:Choice Requires="x14">
            <control shapeId="44249" r:id="rId10" name="Check Box 217">
              <controlPr defaultSize="0" autoFill="0" autoLine="0" autoPict="0">
                <anchor moveWithCells="1">
                  <from>
                    <xdr:col>8</xdr:col>
                    <xdr:colOff>228600</xdr:colOff>
                    <xdr:row>132</xdr:row>
                    <xdr:rowOff>0</xdr:rowOff>
                  </from>
                  <to>
                    <xdr:col>8</xdr:col>
                    <xdr:colOff>457200</xdr:colOff>
                    <xdr:row>133</xdr:row>
                    <xdr:rowOff>38100</xdr:rowOff>
                  </to>
                </anchor>
              </controlPr>
            </control>
          </mc:Choice>
        </mc:AlternateContent>
        <mc:AlternateContent xmlns:mc="http://schemas.openxmlformats.org/markup-compatibility/2006">
          <mc:Choice Requires="x14">
            <control shapeId="44250" r:id="rId11" name="Check Box 218">
              <controlPr defaultSize="0" autoFill="0" autoLine="0" autoPict="0">
                <anchor moveWithCells="1">
                  <from>
                    <xdr:col>8</xdr:col>
                    <xdr:colOff>228600</xdr:colOff>
                    <xdr:row>133</xdr:row>
                    <xdr:rowOff>0</xdr:rowOff>
                  </from>
                  <to>
                    <xdr:col>8</xdr:col>
                    <xdr:colOff>457200</xdr:colOff>
                    <xdr:row>134</xdr:row>
                    <xdr:rowOff>38100</xdr:rowOff>
                  </to>
                </anchor>
              </controlPr>
            </control>
          </mc:Choice>
        </mc:AlternateContent>
        <mc:AlternateContent xmlns:mc="http://schemas.openxmlformats.org/markup-compatibility/2006">
          <mc:Choice Requires="x14">
            <control shapeId="44251" r:id="rId12" name="Check Box 219">
              <controlPr defaultSize="0" autoFill="0" autoLine="0" autoPict="0">
                <anchor moveWithCells="1">
                  <from>
                    <xdr:col>8</xdr:col>
                    <xdr:colOff>228600</xdr:colOff>
                    <xdr:row>134</xdr:row>
                    <xdr:rowOff>0</xdr:rowOff>
                  </from>
                  <to>
                    <xdr:col>8</xdr:col>
                    <xdr:colOff>457200</xdr:colOff>
                    <xdr:row>135</xdr:row>
                    <xdr:rowOff>38100</xdr:rowOff>
                  </to>
                </anchor>
              </controlPr>
            </control>
          </mc:Choice>
        </mc:AlternateContent>
        <mc:AlternateContent xmlns:mc="http://schemas.openxmlformats.org/markup-compatibility/2006">
          <mc:Choice Requires="x14">
            <control shapeId="44252" r:id="rId13" name="Check Box 220">
              <controlPr defaultSize="0" autoFill="0" autoLine="0" autoPict="0">
                <anchor moveWithCells="1">
                  <from>
                    <xdr:col>8</xdr:col>
                    <xdr:colOff>228600</xdr:colOff>
                    <xdr:row>135</xdr:row>
                    <xdr:rowOff>0</xdr:rowOff>
                  </from>
                  <to>
                    <xdr:col>8</xdr:col>
                    <xdr:colOff>457200</xdr:colOff>
                    <xdr:row>136</xdr:row>
                    <xdr:rowOff>38100</xdr:rowOff>
                  </to>
                </anchor>
              </controlPr>
            </control>
          </mc:Choice>
        </mc:AlternateContent>
        <mc:AlternateContent xmlns:mc="http://schemas.openxmlformats.org/markup-compatibility/2006">
          <mc:Choice Requires="x14">
            <control shapeId="44253" r:id="rId14" name="Check Box 221">
              <controlPr defaultSize="0" autoFill="0" autoLine="0" autoPict="0">
                <anchor moveWithCells="1">
                  <from>
                    <xdr:col>8</xdr:col>
                    <xdr:colOff>228600</xdr:colOff>
                    <xdr:row>136</xdr:row>
                    <xdr:rowOff>0</xdr:rowOff>
                  </from>
                  <to>
                    <xdr:col>8</xdr:col>
                    <xdr:colOff>457200</xdr:colOff>
                    <xdr:row>137</xdr:row>
                    <xdr:rowOff>38100</xdr:rowOff>
                  </to>
                </anchor>
              </controlPr>
            </control>
          </mc:Choice>
        </mc:AlternateContent>
        <mc:AlternateContent xmlns:mc="http://schemas.openxmlformats.org/markup-compatibility/2006">
          <mc:Choice Requires="x14">
            <control shapeId="44254" r:id="rId15" name="Check Box 222">
              <controlPr defaultSize="0" autoFill="0" autoLine="0" autoPict="0">
                <anchor moveWithCells="1">
                  <from>
                    <xdr:col>8</xdr:col>
                    <xdr:colOff>228600</xdr:colOff>
                    <xdr:row>137</xdr:row>
                    <xdr:rowOff>0</xdr:rowOff>
                  </from>
                  <to>
                    <xdr:col>8</xdr:col>
                    <xdr:colOff>457200</xdr:colOff>
                    <xdr:row>138</xdr:row>
                    <xdr:rowOff>38100</xdr:rowOff>
                  </to>
                </anchor>
              </controlPr>
            </control>
          </mc:Choice>
        </mc:AlternateContent>
        <mc:AlternateContent xmlns:mc="http://schemas.openxmlformats.org/markup-compatibility/2006">
          <mc:Choice Requires="x14">
            <control shapeId="44255" r:id="rId16" name="Check Box 223">
              <controlPr defaultSize="0" autoFill="0" autoLine="0" autoPict="0">
                <anchor moveWithCells="1">
                  <from>
                    <xdr:col>11</xdr:col>
                    <xdr:colOff>228600</xdr:colOff>
                    <xdr:row>126</xdr:row>
                    <xdr:rowOff>0</xdr:rowOff>
                  </from>
                  <to>
                    <xdr:col>11</xdr:col>
                    <xdr:colOff>457200</xdr:colOff>
                    <xdr:row>127</xdr:row>
                    <xdr:rowOff>38100</xdr:rowOff>
                  </to>
                </anchor>
              </controlPr>
            </control>
          </mc:Choice>
        </mc:AlternateContent>
        <mc:AlternateContent xmlns:mc="http://schemas.openxmlformats.org/markup-compatibility/2006">
          <mc:Choice Requires="x14">
            <control shapeId="44256" r:id="rId17" name="Check Box 224">
              <controlPr defaultSize="0" autoFill="0" autoLine="0" autoPict="0">
                <anchor moveWithCells="1">
                  <from>
                    <xdr:col>11</xdr:col>
                    <xdr:colOff>228600</xdr:colOff>
                    <xdr:row>127</xdr:row>
                    <xdr:rowOff>0</xdr:rowOff>
                  </from>
                  <to>
                    <xdr:col>11</xdr:col>
                    <xdr:colOff>457200</xdr:colOff>
                    <xdr:row>128</xdr:row>
                    <xdr:rowOff>38100</xdr:rowOff>
                  </to>
                </anchor>
              </controlPr>
            </control>
          </mc:Choice>
        </mc:AlternateContent>
        <mc:AlternateContent xmlns:mc="http://schemas.openxmlformats.org/markup-compatibility/2006">
          <mc:Choice Requires="x14">
            <control shapeId="44257" r:id="rId18" name="Check Box 225">
              <controlPr defaultSize="0" autoFill="0" autoLine="0" autoPict="0">
                <anchor moveWithCells="1">
                  <from>
                    <xdr:col>11</xdr:col>
                    <xdr:colOff>228600</xdr:colOff>
                    <xdr:row>128</xdr:row>
                    <xdr:rowOff>0</xdr:rowOff>
                  </from>
                  <to>
                    <xdr:col>11</xdr:col>
                    <xdr:colOff>457200</xdr:colOff>
                    <xdr:row>129</xdr:row>
                    <xdr:rowOff>38100</xdr:rowOff>
                  </to>
                </anchor>
              </controlPr>
            </control>
          </mc:Choice>
        </mc:AlternateContent>
        <mc:AlternateContent xmlns:mc="http://schemas.openxmlformats.org/markup-compatibility/2006">
          <mc:Choice Requires="x14">
            <control shapeId="44258" r:id="rId19" name="Check Box 226">
              <controlPr defaultSize="0" autoFill="0" autoLine="0" autoPict="0">
                <anchor moveWithCells="1">
                  <from>
                    <xdr:col>11</xdr:col>
                    <xdr:colOff>228600</xdr:colOff>
                    <xdr:row>129</xdr:row>
                    <xdr:rowOff>0</xdr:rowOff>
                  </from>
                  <to>
                    <xdr:col>11</xdr:col>
                    <xdr:colOff>457200</xdr:colOff>
                    <xdr:row>130</xdr:row>
                    <xdr:rowOff>38100</xdr:rowOff>
                  </to>
                </anchor>
              </controlPr>
            </control>
          </mc:Choice>
        </mc:AlternateContent>
        <mc:AlternateContent xmlns:mc="http://schemas.openxmlformats.org/markup-compatibility/2006">
          <mc:Choice Requires="x14">
            <control shapeId="44259" r:id="rId20" name="Check Box 227">
              <controlPr defaultSize="0" autoFill="0" autoLine="0" autoPict="0">
                <anchor moveWithCells="1">
                  <from>
                    <xdr:col>11</xdr:col>
                    <xdr:colOff>228600</xdr:colOff>
                    <xdr:row>130</xdr:row>
                    <xdr:rowOff>0</xdr:rowOff>
                  </from>
                  <to>
                    <xdr:col>11</xdr:col>
                    <xdr:colOff>457200</xdr:colOff>
                    <xdr:row>131</xdr:row>
                    <xdr:rowOff>38100</xdr:rowOff>
                  </to>
                </anchor>
              </controlPr>
            </control>
          </mc:Choice>
        </mc:AlternateContent>
        <mc:AlternateContent xmlns:mc="http://schemas.openxmlformats.org/markup-compatibility/2006">
          <mc:Choice Requires="x14">
            <control shapeId="44260" r:id="rId21" name="Check Box 228">
              <controlPr defaultSize="0" autoFill="0" autoLine="0" autoPict="0">
                <anchor moveWithCells="1">
                  <from>
                    <xdr:col>11</xdr:col>
                    <xdr:colOff>228600</xdr:colOff>
                    <xdr:row>131</xdr:row>
                    <xdr:rowOff>0</xdr:rowOff>
                  </from>
                  <to>
                    <xdr:col>11</xdr:col>
                    <xdr:colOff>457200</xdr:colOff>
                    <xdr:row>132</xdr:row>
                    <xdr:rowOff>38100</xdr:rowOff>
                  </to>
                </anchor>
              </controlPr>
            </control>
          </mc:Choice>
        </mc:AlternateContent>
        <mc:AlternateContent xmlns:mc="http://schemas.openxmlformats.org/markup-compatibility/2006">
          <mc:Choice Requires="x14">
            <control shapeId="44261" r:id="rId22" name="Check Box 229">
              <controlPr defaultSize="0" autoFill="0" autoLine="0" autoPict="0">
                <anchor moveWithCells="1">
                  <from>
                    <xdr:col>11</xdr:col>
                    <xdr:colOff>228600</xdr:colOff>
                    <xdr:row>132</xdr:row>
                    <xdr:rowOff>0</xdr:rowOff>
                  </from>
                  <to>
                    <xdr:col>11</xdr:col>
                    <xdr:colOff>457200</xdr:colOff>
                    <xdr:row>133</xdr:row>
                    <xdr:rowOff>38100</xdr:rowOff>
                  </to>
                </anchor>
              </controlPr>
            </control>
          </mc:Choice>
        </mc:AlternateContent>
        <mc:AlternateContent xmlns:mc="http://schemas.openxmlformats.org/markup-compatibility/2006">
          <mc:Choice Requires="x14">
            <control shapeId="44262" r:id="rId23" name="Check Box 230">
              <controlPr defaultSize="0" autoFill="0" autoLine="0" autoPict="0">
                <anchor moveWithCells="1">
                  <from>
                    <xdr:col>11</xdr:col>
                    <xdr:colOff>228600</xdr:colOff>
                    <xdr:row>133</xdr:row>
                    <xdr:rowOff>0</xdr:rowOff>
                  </from>
                  <to>
                    <xdr:col>11</xdr:col>
                    <xdr:colOff>457200</xdr:colOff>
                    <xdr:row>134</xdr:row>
                    <xdr:rowOff>38100</xdr:rowOff>
                  </to>
                </anchor>
              </controlPr>
            </control>
          </mc:Choice>
        </mc:AlternateContent>
        <mc:AlternateContent xmlns:mc="http://schemas.openxmlformats.org/markup-compatibility/2006">
          <mc:Choice Requires="x14">
            <control shapeId="44263" r:id="rId24" name="Check Box 231">
              <controlPr defaultSize="0" autoFill="0" autoLine="0" autoPict="0">
                <anchor moveWithCells="1">
                  <from>
                    <xdr:col>11</xdr:col>
                    <xdr:colOff>228600</xdr:colOff>
                    <xdr:row>134</xdr:row>
                    <xdr:rowOff>0</xdr:rowOff>
                  </from>
                  <to>
                    <xdr:col>11</xdr:col>
                    <xdr:colOff>457200</xdr:colOff>
                    <xdr:row>135</xdr:row>
                    <xdr:rowOff>38100</xdr:rowOff>
                  </to>
                </anchor>
              </controlPr>
            </control>
          </mc:Choice>
        </mc:AlternateContent>
        <mc:AlternateContent xmlns:mc="http://schemas.openxmlformats.org/markup-compatibility/2006">
          <mc:Choice Requires="x14">
            <control shapeId="44264" r:id="rId25" name="Check Box 232">
              <controlPr defaultSize="0" autoFill="0" autoLine="0" autoPict="0">
                <anchor moveWithCells="1">
                  <from>
                    <xdr:col>11</xdr:col>
                    <xdr:colOff>228600</xdr:colOff>
                    <xdr:row>135</xdr:row>
                    <xdr:rowOff>0</xdr:rowOff>
                  </from>
                  <to>
                    <xdr:col>11</xdr:col>
                    <xdr:colOff>457200</xdr:colOff>
                    <xdr:row>136</xdr:row>
                    <xdr:rowOff>38100</xdr:rowOff>
                  </to>
                </anchor>
              </controlPr>
            </control>
          </mc:Choice>
        </mc:AlternateContent>
        <mc:AlternateContent xmlns:mc="http://schemas.openxmlformats.org/markup-compatibility/2006">
          <mc:Choice Requires="x14">
            <control shapeId="44265" r:id="rId26" name="Check Box 233">
              <controlPr defaultSize="0" autoFill="0" autoLine="0" autoPict="0">
                <anchor moveWithCells="1">
                  <from>
                    <xdr:col>11</xdr:col>
                    <xdr:colOff>228600</xdr:colOff>
                    <xdr:row>136</xdr:row>
                    <xdr:rowOff>0</xdr:rowOff>
                  </from>
                  <to>
                    <xdr:col>11</xdr:col>
                    <xdr:colOff>457200</xdr:colOff>
                    <xdr:row>137</xdr:row>
                    <xdr:rowOff>38100</xdr:rowOff>
                  </to>
                </anchor>
              </controlPr>
            </control>
          </mc:Choice>
        </mc:AlternateContent>
        <mc:AlternateContent xmlns:mc="http://schemas.openxmlformats.org/markup-compatibility/2006">
          <mc:Choice Requires="x14">
            <control shapeId="44266" r:id="rId27" name="Check Box 234">
              <controlPr defaultSize="0" autoFill="0" autoLine="0" autoPict="0">
                <anchor moveWithCells="1">
                  <from>
                    <xdr:col>11</xdr:col>
                    <xdr:colOff>228600</xdr:colOff>
                    <xdr:row>137</xdr:row>
                    <xdr:rowOff>0</xdr:rowOff>
                  </from>
                  <to>
                    <xdr:col>11</xdr:col>
                    <xdr:colOff>457200</xdr:colOff>
                    <xdr:row>138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3B2A9-BC45-4132-9467-5CF92E840E5C}">
  <sheetPr>
    <tabColor rgb="FF00B050"/>
  </sheetPr>
  <dimension ref="A2:F11"/>
  <sheetViews>
    <sheetView workbookViewId="0">
      <selection activeCell="D18" sqref="D18"/>
    </sheetView>
  </sheetViews>
  <sheetFormatPr defaultRowHeight="15"/>
  <cols>
    <col min="2" max="2" width="13.28515625" customWidth="1"/>
    <col min="3" max="3" width="20.28515625" customWidth="1"/>
    <col min="4" max="4" width="20" customWidth="1"/>
    <col min="5" max="5" width="22.85546875" customWidth="1"/>
    <col min="6" max="6" width="11" bestFit="1" customWidth="1"/>
  </cols>
  <sheetData>
    <row r="2" spans="1:6">
      <c r="A2" t="s">
        <v>6191</v>
      </c>
      <c r="B2" t="s">
        <v>6933</v>
      </c>
      <c r="C2" t="s">
        <v>397</v>
      </c>
      <c r="D2" t="s">
        <v>503</v>
      </c>
      <c r="E2" t="s">
        <v>131</v>
      </c>
      <c r="F2">
        <v>1</v>
      </c>
    </row>
    <row r="3" spans="1:6">
      <c r="A3" t="s">
        <v>6192</v>
      </c>
      <c r="B3" t="s">
        <v>5782</v>
      </c>
      <c r="C3" t="s">
        <v>398</v>
      </c>
      <c r="D3" t="s">
        <v>502</v>
      </c>
      <c r="E3" t="s">
        <v>132</v>
      </c>
      <c r="F3">
        <v>10</v>
      </c>
    </row>
    <row r="4" spans="1:6">
      <c r="A4" t="s">
        <v>6193</v>
      </c>
      <c r="B4" t="s">
        <v>6934</v>
      </c>
      <c r="C4" t="s">
        <v>399</v>
      </c>
      <c r="D4" t="s">
        <v>501</v>
      </c>
      <c r="E4" t="s">
        <v>133</v>
      </c>
      <c r="F4">
        <v>100</v>
      </c>
    </row>
    <row r="5" spans="1:6">
      <c r="A5" t="s">
        <v>6194</v>
      </c>
      <c r="B5" t="s">
        <v>6935</v>
      </c>
      <c r="C5" t="s">
        <v>400</v>
      </c>
      <c r="D5" t="s">
        <v>785</v>
      </c>
      <c r="E5" t="s">
        <v>134</v>
      </c>
      <c r="F5">
        <v>1000</v>
      </c>
    </row>
    <row r="6" spans="1:6">
      <c r="A6" t="s">
        <v>6195</v>
      </c>
      <c r="B6" t="s">
        <v>6936</v>
      </c>
      <c r="C6" t="s">
        <v>403</v>
      </c>
      <c r="D6" t="s">
        <v>786</v>
      </c>
      <c r="E6" t="s">
        <v>137</v>
      </c>
      <c r="F6">
        <v>10000</v>
      </c>
    </row>
    <row r="7" spans="1:6">
      <c r="A7" t="s">
        <v>6196</v>
      </c>
      <c r="B7" t="s">
        <v>6937</v>
      </c>
      <c r="C7" t="s">
        <v>402</v>
      </c>
      <c r="D7" t="s">
        <v>787</v>
      </c>
      <c r="E7" t="s">
        <v>136</v>
      </c>
      <c r="F7">
        <v>100000</v>
      </c>
    </row>
    <row r="8" spans="1:6">
      <c r="A8" t="s">
        <v>6197</v>
      </c>
      <c r="B8" t="s">
        <v>5783</v>
      </c>
      <c r="C8" t="s">
        <v>135</v>
      </c>
      <c r="D8" t="s">
        <v>788</v>
      </c>
      <c r="E8" t="s">
        <v>135</v>
      </c>
      <c r="F8">
        <v>1000000</v>
      </c>
    </row>
    <row r="9" spans="1:6">
      <c r="A9" t="s">
        <v>6198</v>
      </c>
      <c r="B9" t="s">
        <v>6938</v>
      </c>
      <c r="C9" t="s">
        <v>401</v>
      </c>
      <c r="D9" t="s">
        <v>789</v>
      </c>
      <c r="E9" t="s">
        <v>138</v>
      </c>
      <c r="F9">
        <v>10000000</v>
      </c>
    </row>
    <row r="10" spans="1:6">
      <c r="A10" t="s">
        <v>6199</v>
      </c>
      <c r="B10" t="s">
        <v>6939</v>
      </c>
      <c r="C10" t="s">
        <v>405</v>
      </c>
      <c r="E10" t="s">
        <v>130</v>
      </c>
      <c r="F10">
        <v>100000000</v>
      </c>
    </row>
    <row r="11" spans="1:6">
      <c r="A11" t="s">
        <v>6200</v>
      </c>
      <c r="B11" t="s">
        <v>6940</v>
      </c>
      <c r="C11" t="s">
        <v>404</v>
      </c>
      <c r="E11" t="s">
        <v>139</v>
      </c>
      <c r="F11">
        <v>1000000000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B1:AC528"/>
  <sheetViews>
    <sheetView zoomScale="80" zoomScaleNormal="80" workbookViewId="0">
      <selection activeCell="N11" sqref="N11"/>
    </sheetView>
  </sheetViews>
  <sheetFormatPr defaultColWidth="8.85546875" defaultRowHeight="14.25"/>
  <cols>
    <col min="1" max="1" width="2" style="9" customWidth="1"/>
    <col min="2" max="2" width="11.85546875" style="9" customWidth="1"/>
    <col min="3" max="3" width="13.7109375" style="9" customWidth="1"/>
    <col min="4" max="4" width="17.7109375" style="9" customWidth="1"/>
    <col min="5" max="8" width="11" style="9" customWidth="1"/>
    <col min="9" max="10" width="11.85546875" style="9" customWidth="1"/>
    <col min="11" max="12" width="11.85546875" style="232" customWidth="1"/>
    <col min="13" max="13" width="11" style="232" customWidth="1"/>
    <col min="14" max="17" width="12" style="232" customWidth="1"/>
    <col min="18" max="18" width="11" style="9" customWidth="1"/>
    <col min="19" max="19" width="15.5703125" style="9" customWidth="1"/>
    <col min="20" max="20" width="8.85546875" style="9"/>
    <col min="21" max="28" width="8.85546875" style="8"/>
    <col min="29" max="16384" width="8.85546875" style="9"/>
  </cols>
  <sheetData>
    <row r="1" spans="2:28" s="14" customFormat="1" ht="9.75" customHeight="1" thickBot="1">
      <c r="B1" s="13"/>
      <c r="C1" s="13"/>
      <c r="D1" s="13"/>
      <c r="E1" s="13"/>
      <c r="F1" s="13"/>
      <c r="G1" s="13"/>
      <c r="H1" s="13"/>
      <c r="I1" s="13"/>
      <c r="J1" s="13"/>
      <c r="K1" s="228"/>
      <c r="L1" s="228"/>
      <c r="M1" s="228"/>
      <c r="N1" s="228"/>
      <c r="O1" s="228"/>
      <c r="P1" s="228"/>
      <c r="Q1" s="228"/>
      <c r="R1" s="13"/>
      <c r="S1" s="13"/>
      <c r="U1" s="148"/>
      <c r="V1" s="148"/>
      <c r="W1" s="148"/>
      <c r="X1" s="148"/>
      <c r="Y1" s="148"/>
      <c r="Z1" s="148"/>
      <c r="AA1" s="148"/>
      <c r="AB1" s="148"/>
    </row>
    <row r="2" spans="2:28" s="6" customFormat="1" ht="14.25" customHeight="1" thickTop="1">
      <c r="B2" s="842"/>
      <c r="C2" s="843"/>
      <c r="D2" s="843"/>
      <c r="E2" s="843"/>
      <c r="F2" s="843"/>
      <c r="G2" s="843"/>
      <c r="H2" s="843"/>
      <c r="I2" s="843"/>
      <c r="J2" s="843"/>
      <c r="K2" s="843"/>
      <c r="L2" s="843"/>
      <c r="M2" s="843"/>
      <c r="N2" s="843"/>
      <c r="O2" s="843"/>
      <c r="P2" s="843"/>
      <c r="Q2" s="843"/>
      <c r="R2" s="843"/>
      <c r="S2" s="844"/>
      <c r="U2" s="8"/>
      <c r="V2" s="8"/>
      <c r="W2" s="8"/>
      <c r="X2" s="8"/>
      <c r="Y2" s="8"/>
      <c r="Z2" s="8"/>
      <c r="AA2" s="8"/>
      <c r="AB2" s="8"/>
    </row>
    <row r="3" spans="2:28" s="6" customFormat="1" ht="14.25" customHeight="1">
      <c r="B3" s="845"/>
      <c r="C3" s="846"/>
      <c r="D3" s="846"/>
      <c r="E3" s="846"/>
      <c r="F3" s="846"/>
      <c r="G3" s="846"/>
      <c r="H3" s="846"/>
      <c r="I3" s="846"/>
      <c r="J3" s="846"/>
      <c r="K3" s="846"/>
      <c r="L3" s="846"/>
      <c r="M3" s="846"/>
      <c r="N3" s="846"/>
      <c r="O3" s="846"/>
      <c r="P3" s="846"/>
      <c r="Q3" s="846"/>
      <c r="R3" s="846"/>
      <c r="S3" s="847"/>
      <c r="U3" s="8"/>
      <c r="V3" s="8"/>
      <c r="W3" s="8"/>
      <c r="X3" s="8"/>
      <c r="Y3" s="8"/>
      <c r="Z3" s="8"/>
      <c r="AA3" s="8"/>
      <c r="AB3" s="8"/>
    </row>
    <row r="4" spans="2:28" s="6" customFormat="1" ht="14.25" customHeight="1">
      <c r="B4" s="845"/>
      <c r="C4" s="846"/>
      <c r="D4" s="846"/>
      <c r="E4" s="846"/>
      <c r="F4" s="846"/>
      <c r="G4" s="846"/>
      <c r="H4" s="846"/>
      <c r="I4" s="846"/>
      <c r="J4" s="846"/>
      <c r="K4" s="846"/>
      <c r="L4" s="846"/>
      <c r="M4" s="846"/>
      <c r="N4" s="846"/>
      <c r="O4" s="846"/>
      <c r="P4" s="846"/>
      <c r="Q4" s="846"/>
      <c r="R4" s="846"/>
      <c r="S4" s="847"/>
      <c r="U4" s="8"/>
      <c r="V4" s="8"/>
      <c r="W4" s="8"/>
      <c r="X4" s="8"/>
      <c r="Y4" s="8"/>
      <c r="Z4" s="8"/>
      <c r="AA4" s="8"/>
      <c r="AB4" s="8"/>
    </row>
    <row r="5" spans="2:28" s="6" customFormat="1" ht="14.25" customHeight="1">
      <c r="B5" s="845"/>
      <c r="C5" s="846"/>
      <c r="D5" s="846"/>
      <c r="E5" s="848" t="s">
        <v>11029</v>
      </c>
      <c r="F5" s="848"/>
      <c r="G5" s="848"/>
      <c r="H5" s="848"/>
      <c r="I5" s="848"/>
      <c r="J5" s="848"/>
      <c r="K5" s="848"/>
      <c r="L5" s="848"/>
      <c r="M5" s="848"/>
      <c r="N5" s="848"/>
      <c r="O5" s="848"/>
      <c r="P5" s="848"/>
      <c r="Q5" s="848"/>
      <c r="R5" s="846"/>
      <c r="S5" s="847"/>
      <c r="U5" s="8"/>
      <c r="V5" s="8"/>
      <c r="W5" s="8"/>
      <c r="X5" s="8"/>
      <c r="Y5" s="8"/>
      <c r="Z5" s="8"/>
      <c r="AA5" s="8"/>
      <c r="AB5" s="8"/>
    </row>
    <row r="6" spans="2:28" s="6" customFormat="1" ht="19.5" customHeight="1">
      <c r="B6" s="365"/>
      <c r="C6" s="327"/>
      <c r="D6" s="327"/>
      <c r="E6" s="848"/>
      <c r="F6" s="848"/>
      <c r="G6" s="848"/>
      <c r="H6" s="848"/>
      <c r="I6" s="848"/>
      <c r="J6" s="848"/>
      <c r="K6" s="848"/>
      <c r="L6" s="848"/>
      <c r="M6" s="848"/>
      <c r="N6" s="848"/>
      <c r="O6" s="848"/>
      <c r="P6" s="848"/>
      <c r="Q6" s="848"/>
      <c r="R6" s="327"/>
      <c r="S6" s="366"/>
      <c r="U6" s="8"/>
      <c r="V6" s="8"/>
      <c r="W6" s="8"/>
      <c r="X6" s="8"/>
      <c r="Y6" s="8"/>
      <c r="Z6" s="8"/>
      <c r="AA6" s="8"/>
      <c r="AB6" s="8"/>
    </row>
    <row r="7" spans="2:28" s="6" customFormat="1" ht="19.5" customHeight="1">
      <c r="B7" s="365"/>
      <c r="C7" s="327"/>
      <c r="D7" s="327"/>
      <c r="E7" s="182"/>
      <c r="F7" s="327"/>
      <c r="G7" s="327"/>
      <c r="H7" s="327"/>
      <c r="I7" s="327"/>
      <c r="J7" s="327"/>
      <c r="K7" s="199"/>
      <c r="L7" s="199"/>
      <c r="M7" s="199"/>
      <c r="N7" s="199"/>
      <c r="O7" s="229"/>
      <c r="P7" s="199"/>
      <c r="Q7" s="199"/>
      <c r="R7" s="327"/>
      <c r="S7" s="366"/>
      <c r="U7" s="8"/>
      <c r="V7" s="8"/>
      <c r="W7" s="8"/>
      <c r="X7" s="8"/>
      <c r="Y7" s="8"/>
      <c r="Z7" s="8"/>
      <c r="AA7" s="8"/>
      <c r="AB7" s="8"/>
    </row>
    <row r="8" spans="2:28" s="6" customFormat="1" ht="18">
      <c r="B8" s="365"/>
      <c r="C8" s="327"/>
      <c r="D8" s="327"/>
      <c r="E8" s="181" t="s">
        <v>11037</v>
      </c>
      <c r="F8" s="327"/>
      <c r="G8" s="327"/>
      <c r="H8" s="327"/>
      <c r="I8" s="327"/>
      <c r="J8" s="327"/>
      <c r="K8" s="199"/>
      <c r="L8" s="199"/>
      <c r="M8" s="199"/>
      <c r="N8" s="199"/>
      <c r="O8" s="229"/>
      <c r="P8" s="199"/>
      <c r="Q8" s="199"/>
      <c r="R8" s="327"/>
      <c r="S8" s="366"/>
      <c r="U8" s="8"/>
      <c r="V8" s="8"/>
      <c r="W8" s="8"/>
      <c r="X8" s="8"/>
      <c r="Y8" s="8"/>
      <c r="Z8" s="8"/>
      <c r="AA8" s="8"/>
      <c r="AB8" s="8"/>
    </row>
    <row r="9" spans="2:28" s="6" customFormat="1" ht="14.25" customHeight="1">
      <c r="B9" s="365"/>
      <c r="C9" s="172"/>
      <c r="D9" s="183"/>
      <c r="E9" s="183"/>
      <c r="F9" s="327"/>
      <c r="G9" s="173"/>
      <c r="H9" s="32"/>
      <c r="I9" s="32"/>
      <c r="J9" s="32"/>
      <c r="K9" s="230"/>
      <c r="L9" s="230"/>
      <c r="M9" s="230"/>
      <c r="N9" s="230"/>
      <c r="O9" s="230"/>
      <c r="P9" s="230"/>
      <c r="Q9" s="199"/>
      <c r="R9" s="327"/>
      <c r="S9" s="366"/>
      <c r="U9" s="8"/>
      <c r="V9" s="8"/>
      <c r="W9" s="8"/>
      <c r="X9" s="8"/>
      <c r="Y9" s="8"/>
      <c r="Z9" s="8"/>
      <c r="AA9" s="8"/>
      <c r="AB9" s="8"/>
    </row>
    <row r="10" spans="2:28" s="6" customFormat="1" ht="14.25" customHeight="1">
      <c r="B10" s="365"/>
      <c r="C10" s="115"/>
      <c r="D10" s="182"/>
      <c r="E10" s="183" t="s">
        <v>421</v>
      </c>
      <c r="F10" s="327"/>
      <c r="G10" s="173"/>
      <c r="H10" s="32"/>
      <c r="I10" s="32"/>
      <c r="J10" s="32"/>
      <c r="K10" s="230"/>
      <c r="L10" s="230"/>
      <c r="M10" s="230"/>
      <c r="N10" s="230"/>
      <c r="O10" s="230"/>
      <c r="P10" s="230"/>
      <c r="Q10" s="199"/>
      <c r="R10" s="327"/>
      <c r="S10" s="366"/>
      <c r="U10" s="8"/>
      <c r="V10" s="8"/>
      <c r="W10" s="8"/>
      <c r="X10" s="8"/>
      <c r="Y10" s="8"/>
      <c r="Z10" s="8"/>
      <c r="AA10" s="8"/>
      <c r="AB10" s="8"/>
    </row>
    <row r="11" spans="2:28" s="6" customFormat="1" ht="14.25" customHeight="1">
      <c r="B11" s="397"/>
      <c r="C11" s="174"/>
      <c r="D11" s="174"/>
      <c r="E11" s="182" t="s">
        <v>422</v>
      </c>
      <c r="F11" s="327"/>
      <c r="G11" s="259"/>
      <c r="H11" s="31"/>
      <c r="I11" s="32"/>
      <c r="J11" s="32"/>
      <c r="K11" s="230"/>
      <c r="L11" s="230"/>
      <c r="M11" s="230"/>
      <c r="N11" s="230"/>
      <c r="O11" s="230"/>
      <c r="P11" s="230"/>
      <c r="Q11" s="199"/>
      <c r="R11" s="327"/>
      <c r="S11" s="366"/>
      <c r="U11" s="8"/>
      <c r="V11" s="8"/>
      <c r="W11" s="8"/>
      <c r="X11" s="8"/>
      <c r="Y11" s="8"/>
      <c r="Z11" s="8"/>
      <c r="AA11" s="8"/>
      <c r="AB11" s="8"/>
    </row>
    <row r="12" spans="2:28" s="6" customFormat="1" ht="14.25" customHeight="1">
      <c r="B12" s="397"/>
      <c r="C12" s="174"/>
      <c r="D12" s="174"/>
      <c r="E12" s="174" t="s">
        <v>177</v>
      </c>
      <c r="F12" s="329" t="s">
        <v>423</v>
      </c>
      <c r="G12" s="259"/>
      <c r="H12" s="31"/>
      <c r="I12" s="32"/>
      <c r="J12" s="32"/>
      <c r="K12" s="230"/>
      <c r="L12" s="230"/>
      <c r="M12" s="230"/>
      <c r="N12" s="230"/>
      <c r="O12" s="230"/>
      <c r="P12" s="230"/>
      <c r="Q12" s="199"/>
      <c r="R12" s="327"/>
      <c r="S12" s="366"/>
      <c r="U12" s="8"/>
      <c r="V12" s="8"/>
      <c r="W12" s="8"/>
      <c r="X12" s="8"/>
      <c r="Y12" s="8"/>
      <c r="Z12" s="8"/>
      <c r="AA12" s="8"/>
      <c r="AB12" s="8"/>
    </row>
    <row r="13" spans="2:28" s="6" customFormat="1" ht="14.25" customHeight="1">
      <c r="B13" s="397"/>
      <c r="C13" s="174"/>
      <c r="D13" s="174"/>
      <c r="E13" s="174" t="s">
        <v>177</v>
      </c>
      <c r="F13" s="329" t="s">
        <v>760</v>
      </c>
      <c r="G13" s="259"/>
      <c r="H13" s="31"/>
      <c r="I13" s="32"/>
      <c r="J13" s="32"/>
      <c r="K13" s="230"/>
      <c r="L13" s="230"/>
      <c r="M13" s="230"/>
      <c r="N13" s="230"/>
      <c r="O13" s="230"/>
      <c r="P13" s="230"/>
      <c r="Q13" s="199"/>
      <c r="R13" s="327"/>
      <c r="S13" s="366"/>
      <c r="U13" s="8"/>
      <c r="V13" s="8"/>
      <c r="W13" s="8"/>
      <c r="X13" s="8"/>
      <c r="Y13" s="8"/>
      <c r="Z13" s="8"/>
      <c r="AA13" s="8"/>
      <c r="AB13" s="8"/>
    </row>
    <row r="14" spans="2:28" s="6" customFormat="1" ht="14.25" customHeight="1">
      <c r="B14" s="397"/>
      <c r="C14" s="174"/>
      <c r="D14" s="174"/>
      <c r="E14" s="174" t="s">
        <v>177</v>
      </c>
      <c r="F14" s="329" t="s">
        <v>424</v>
      </c>
      <c r="G14" s="175"/>
      <c r="H14" s="31"/>
      <c r="I14" s="32"/>
      <c r="J14" s="32"/>
      <c r="K14" s="230"/>
      <c r="L14" s="230"/>
      <c r="M14" s="230"/>
      <c r="N14" s="230"/>
      <c r="O14" s="230"/>
      <c r="P14" s="230"/>
      <c r="Q14" s="199"/>
      <c r="R14" s="327"/>
      <c r="S14" s="366"/>
      <c r="U14" s="8"/>
      <c r="V14" s="8"/>
      <c r="W14" s="8"/>
      <c r="X14" s="8"/>
      <c r="Y14" s="8"/>
      <c r="Z14" s="8"/>
      <c r="AA14" s="8"/>
      <c r="AB14" s="8"/>
    </row>
    <row r="15" spans="2:28" s="6" customFormat="1" ht="14.25" customHeight="1">
      <c r="B15" s="397"/>
      <c r="C15" s="36"/>
      <c r="D15" s="36"/>
      <c r="E15" s="174" t="s">
        <v>177</v>
      </c>
      <c r="F15" s="175" t="s">
        <v>6902</v>
      </c>
      <c r="G15" s="173"/>
      <c r="H15" s="32"/>
      <c r="I15" s="32"/>
      <c r="J15" s="32"/>
      <c r="K15" s="230"/>
      <c r="L15" s="230"/>
      <c r="M15" s="230"/>
      <c r="N15" s="230"/>
      <c r="O15" s="230"/>
      <c r="P15" s="230"/>
      <c r="Q15" s="199"/>
      <c r="R15" s="327"/>
      <c r="S15" s="366"/>
      <c r="U15" s="8"/>
      <c r="V15" s="8"/>
      <c r="W15" s="8"/>
      <c r="X15" s="8"/>
      <c r="Y15" s="8"/>
      <c r="Z15" s="8"/>
      <c r="AA15" s="8"/>
      <c r="AB15" s="8"/>
    </row>
    <row r="16" spans="2:28" s="6" customFormat="1" ht="14.25" customHeight="1">
      <c r="B16" s="397"/>
      <c r="C16" s="115"/>
      <c r="D16" s="182"/>
      <c r="E16" s="183" t="s">
        <v>7758</v>
      </c>
      <c r="F16" s="327"/>
      <c r="G16" s="173"/>
      <c r="H16" s="32"/>
      <c r="I16" s="32"/>
      <c r="J16" s="32"/>
      <c r="K16" s="230"/>
      <c r="L16" s="230"/>
      <c r="M16" s="230"/>
      <c r="N16" s="230"/>
      <c r="O16" s="230"/>
      <c r="P16" s="230"/>
      <c r="Q16" s="199"/>
      <c r="R16" s="327"/>
      <c r="S16" s="366"/>
      <c r="U16" s="8"/>
      <c r="V16" s="8"/>
      <c r="W16" s="8"/>
      <c r="X16" s="8"/>
      <c r="Y16" s="8"/>
      <c r="Z16" s="8"/>
      <c r="AA16" s="8"/>
      <c r="AB16" s="8"/>
    </row>
    <row r="17" spans="2:28" s="6" customFormat="1" ht="14.25" customHeight="1">
      <c r="B17" s="397"/>
      <c r="C17" s="115"/>
      <c r="D17" s="182"/>
      <c r="E17" s="182" t="s">
        <v>7904</v>
      </c>
      <c r="F17" s="327"/>
      <c r="G17" s="173"/>
      <c r="H17" s="32"/>
      <c r="I17" s="32"/>
      <c r="J17" s="32"/>
      <c r="K17" s="230"/>
      <c r="L17" s="230"/>
      <c r="M17" s="230"/>
      <c r="N17" s="230"/>
      <c r="O17" s="230"/>
      <c r="P17" s="230"/>
      <c r="Q17" s="199"/>
      <c r="R17" s="327"/>
      <c r="S17" s="366"/>
      <c r="U17" s="8"/>
      <c r="V17" s="8"/>
      <c r="W17" s="8"/>
      <c r="X17" s="8"/>
      <c r="Y17" s="8"/>
      <c r="Z17" s="8"/>
      <c r="AA17" s="8"/>
      <c r="AB17" s="8"/>
    </row>
    <row r="18" spans="2:28" s="6" customFormat="1" ht="14.25" customHeight="1">
      <c r="B18" s="397"/>
      <c r="C18" s="115"/>
      <c r="D18" s="182"/>
      <c r="E18" s="182" t="s">
        <v>7905</v>
      </c>
      <c r="F18" s="327"/>
      <c r="G18" s="173"/>
      <c r="H18" s="32"/>
      <c r="I18" s="32"/>
      <c r="J18" s="32"/>
      <c r="K18" s="230"/>
      <c r="L18" s="230"/>
      <c r="M18" s="230"/>
      <c r="N18" s="230"/>
      <c r="O18" s="230"/>
      <c r="P18" s="230"/>
      <c r="Q18" s="199"/>
      <c r="R18" s="327"/>
      <c r="S18" s="366"/>
      <c r="U18" s="8"/>
      <c r="V18" s="8"/>
      <c r="W18" s="8"/>
      <c r="X18" s="8"/>
      <c r="Y18" s="8"/>
      <c r="Z18" s="8"/>
      <c r="AA18" s="8"/>
      <c r="AB18" s="8"/>
    </row>
    <row r="19" spans="2:28" s="6" customFormat="1" ht="14.25" customHeight="1">
      <c r="B19" s="397"/>
      <c r="C19" s="115"/>
      <c r="D19" s="115"/>
      <c r="E19" s="327"/>
      <c r="F19" s="115"/>
      <c r="G19" s="173"/>
      <c r="H19" s="32"/>
      <c r="I19" s="32"/>
      <c r="J19" s="32"/>
      <c r="K19" s="230"/>
      <c r="L19" s="230"/>
      <c r="M19" s="230"/>
      <c r="N19" s="230"/>
      <c r="O19" s="230"/>
      <c r="P19" s="230"/>
      <c r="Q19" s="199"/>
      <c r="R19" s="327"/>
      <c r="S19" s="366"/>
      <c r="U19" s="8"/>
      <c r="V19" s="8"/>
      <c r="W19" s="8"/>
      <c r="X19" s="8"/>
      <c r="Y19" s="8"/>
      <c r="Z19" s="8"/>
      <c r="AA19" s="8"/>
      <c r="AB19" s="8"/>
    </row>
    <row r="20" spans="2:28" s="6" customFormat="1" ht="14.25" customHeight="1">
      <c r="B20" s="397"/>
      <c r="C20" s="176"/>
      <c r="D20" s="177"/>
      <c r="E20" s="178" t="s">
        <v>7759</v>
      </c>
      <c r="F20" s="178"/>
      <c r="G20" s="178"/>
      <c r="H20" s="178"/>
      <c r="I20" s="178"/>
      <c r="J20" s="178"/>
      <c r="K20" s="231"/>
      <c r="L20" s="231"/>
      <c r="M20" s="231"/>
      <c r="N20" s="231"/>
      <c r="O20" s="204"/>
      <c r="P20" s="204"/>
      <c r="Q20" s="339"/>
      <c r="R20" s="327"/>
      <c r="S20" s="366"/>
      <c r="U20" s="8"/>
      <c r="V20" s="8"/>
      <c r="W20" s="8"/>
      <c r="X20" s="8"/>
      <c r="Y20" s="8"/>
      <c r="Z20" s="8"/>
      <c r="AA20" s="8"/>
      <c r="AB20" s="8"/>
    </row>
    <row r="21" spans="2:28" s="6" customFormat="1" ht="14.25" customHeight="1" thickBot="1">
      <c r="B21" s="398"/>
      <c r="C21" s="399"/>
      <c r="D21" s="399"/>
      <c r="E21" s="399"/>
      <c r="F21" s="399"/>
      <c r="G21" s="399"/>
      <c r="H21" s="399"/>
      <c r="I21" s="399"/>
      <c r="J21" s="399"/>
      <c r="K21" s="400"/>
      <c r="L21" s="400"/>
      <c r="M21" s="400"/>
      <c r="N21" s="369"/>
      <c r="O21" s="369"/>
      <c r="P21" s="369"/>
      <c r="Q21" s="369"/>
      <c r="R21" s="368"/>
      <c r="S21" s="370"/>
      <c r="U21" s="8"/>
      <c r="V21" s="8"/>
      <c r="W21" s="8"/>
      <c r="X21" s="8"/>
      <c r="Y21" s="8"/>
      <c r="Z21" s="8"/>
      <c r="AA21" s="8"/>
      <c r="AB21" s="8"/>
    </row>
    <row r="22" spans="2:28" s="6" customFormat="1" ht="15.75" thickTop="1" thickBot="1">
      <c r="K22" s="232"/>
      <c r="L22" s="232"/>
      <c r="M22" s="232"/>
      <c r="N22" s="232"/>
      <c r="O22" s="232"/>
      <c r="P22" s="232"/>
      <c r="Q22" s="232"/>
      <c r="U22" s="8"/>
      <c r="V22" s="8"/>
      <c r="W22" s="8"/>
      <c r="X22" s="8"/>
      <c r="Y22" s="8"/>
      <c r="Z22" s="8"/>
      <c r="AA22" s="8"/>
      <c r="AB22" s="8"/>
    </row>
    <row r="23" spans="2:28" s="6" customFormat="1" ht="14.25" customHeight="1" thickTop="1">
      <c r="B23" s="361"/>
      <c r="C23" s="362"/>
      <c r="D23" s="362"/>
      <c r="E23" s="362"/>
      <c r="F23" s="362"/>
      <c r="G23" s="362"/>
      <c r="H23" s="362"/>
      <c r="I23" s="362"/>
      <c r="J23" s="362"/>
      <c r="K23" s="363"/>
      <c r="L23" s="363"/>
      <c r="M23" s="363"/>
      <c r="N23" s="363"/>
      <c r="O23" s="363"/>
      <c r="P23" s="363"/>
      <c r="Q23" s="363"/>
      <c r="R23" s="362"/>
      <c r="S23" s="364"/>
      <c r="U23" s="8"/>
      <c r="V23" s="8"/>
      <c r="W23" s="8"/>
      <c r="X23" s="8"/>
      <c r="Y23" s="8"/>
      <c r="Z23" s="8"/>
      <c r="AA23" s="8"/>
      <c r="AB23" s="8"/>
    </row>
    <row r="24" spans="2:28" s="6" customFormat="1" ht="14.25" customHeight="1">
      <c r="B24" s="365"/>
      <c r="C24" s="231" t="s">
        <v>7760</v>
      </c>
      <c r="D24" s="231" t="s">
        <v>7761</v>
      </c>
      <c r="E24" s="327"/>
      <c r="F24" s="327"/>
      <c r="G24" s="327"/>
      <c r="H24" s="327"/>
      <c r="I24" s="327"/>
      <c r="J24" s="327"/>
      <c r="K24" s="199"/>
      <c r="L24" s="199"/>
      <c r="M24" s="199"/>
      <c r="N24" s="199"/>
      <c r="O24" s="199"/>
      <c r="P24" s="199"/>
      <c r="Q24" s="199"/>
      <c r="R24" s="327"/>
      <c r="S24" s="366"/>
      <c r="U24" s="8"/>
      <c r="V24" s="8"/>
      <c r="W24" s="8"/>
      <c r="X24" s="8"/>
      <c r="Y24" s="8"/>
      <c r="Z24" s="8"/>
      <c r="AA24" s="8"/>
      <c r="AB24" s="8"/>
    </row>
    <row r="25" spans="2:28" s="6" customFormat="1" ht="14.25" customHeight="1">
      <c r="B25" s="365"/>
      <c r="C25" s="36"/>
      <c r="D25" s="37"/>
      <c r="E25" s="36"/>
      <c r="F25" s="36"/>
      <c r="G25" s="36"/>
      <c r="H25" s="36"/>
      <c r="I25" s="36"/>
      <c r="J25" s="38"/>
      <c r="K25" s="194"/>
      <c r="L25" s="184" t="s">
        <v>7762</v>
      </c>
      <c r="M25" s="194"/>
      <c r="N25" s="182"/>
      <c r="O25" s="182"/>
      <c r="P25" s="182"/>
      <c r="Q25" s="199"/>
      <c r="R25" s="327"/>
      <c r="S25" s="366"/>
      <c r="U25" s="8"/>
      <c r="V25" s="8"/>
      <c r="W25" s="8"/>
      <c r="X25" s="8"/>
      <c r="Y25" s="8"/>
      <c r="Z25" s="8"/>
      <c r="AA25" s="8"/>
      <c r="AB25" s="8"/>
    </row>
    <row r="26" spans="2:28" s="6" customFormat="1" ht="14.25" customHeight="1">
      <c r="B26" s="365"/>
      <c r="C26" s="184" t="s">
        <v>539</v>
      </c>
      <c r="D26" s="36"/>
      <c r="E26" s="36"/>
      <c r="F26" s="36"/>
      <c r="G26" s="36"/>
      <c r="H26" s="36"/>
      <c r="I26" s="36"/>
      <c r="J26" s="36"/>
      <c r="K26" s="182"/>
      <c r="L26" s="185" t="s">
        <v>798</v>
      </c>
      <c r="M26" s="194"/>
      <c r="N26" s="182"/>
      <c r="O26" s="182"/>
      <c r="P26" s="182"/>
      <c r="Q26" s="199"/>
      <c r="R26" s="327"/>
      <c r="S26" s="366"/>
      <c r="U26" s="8"/>
      <c r="V26" s="8"/>
      <c r="W26" s="8"/>
      <c r="X26" s="8"/>
      <c r="Y26" s="8"/>
      <c r="Z26" s="8"/>
      <c r="AA26" s="8"/>
      <c r="AB26" s="8"/>
    </row>
    <row r="27" spans="2:28" s="6" customFormat="1" ht="14.25" customHeight="1">
      <c r="B27" s="365"/>
      <c r="C27" s="543"/>
      <c r="D27" s="544"/>
      <c r="E27" s="544"/>
      <c r="F27" s="544"/>
      <c r="G27" s="544"/>
      <c r="H27" s="544"/>
      <c r="I27" s="544"/>
      <c r="J27" s="545"/>
      <c r="K27" s="182"/>
      <c r="L27" s="546"/>
      <c r="M27" s="547"/>
      <c r="N27" s="547"/>
      <c r="O27" s="548"/>
      <c r="P27" s="182"/>
      <c r="Q27" s="199"/>
      <c r="R27" s="327"/>
      <c r="S27" s="366"/>
      <c r="U27" s="8"/>
      <c r="V27" s="8"/>
      <c r="W27" s="8"/>
      <c r="X27" s="8"/>
      <c r="Y27" s="8"/>
      <c r="Z27" s="8"/>
      <c r="AA27" s="8"/>
      <c r="AB27" s="8"/>
    </row>
    <row r="28" spans="2:28" s="6" customFormat="1">
      <c r="B28" s="365"/>
      <c r="C28" s="562" t="s">
        <v>425</v>
      </c>
      <c r="D28" s="562"/>
      <c r="E28" s="562"/>
      <c r="F28" s="562"/>
      <c r="G28" s="562"/>
      <c r="H28" s="562"/>
      <c r="I28" s="562"/>
      <c r="J28" s="562"/>
      <c r="K28" s="182"/>
      <c r="L28" s="525" t="s">
        <v>426</v>
      </c>
      <c r="M28" s="525"/>
      <c r="N28" s="525"/>
      <c r="O28" s="525"/>
      <c r="P28" s="182"/>
      <c r="Q28" s="199"/>
      <c r="R28" s="327"/>
      <c r="S28" s="366"/>
      <c r="U28" s="8"/>
      <c r="V28" s="8"/>
      <c r="W28" s="8"/>
      <c r="X28" s="8"/>
      <c r="Y28" s="8"/>
      <c r="Z28" s="8"/>
      <c r="AA28" s="8"/>
      <c r="AB28" s="8"/>
    </row>
    <row r="29" spans="2:28" s="6" customFormat="1" ht="14.25" customHeight="1">
      <c r="B29" s="365"/>
      <c r="C29" s="543"/>
      <c r="D29" s="544"/>
      <c r="E29" s="544"/>
      <c r="F29" s="544"/>
      <c r="G29" s="544"/>
      <c r="H29" s="544"/>
      <c r="I29" s="544"/>
      <c r="J29" s="545"/>
      <c r="K29" s="182"/>
      <c r="L29" s="551"/>
      <c r="M29" s="552"/>
      <c r="N29" s="552"/>
      <c r="O29" s="553"/>
      <c r="P29" s="182"/>
      <c r="Q29" s="199"/>
      <c r="R29" s="327"/>
      <c r="S29" s="366"/>
      <c r="U29" s="8"/>
      <c r="V29" s="8"/>
      <c r="W29" s="8"/>
      <c r="X29" s="8"/>
      <c r="Y29" s="8"/>
      <c r="Z29" s="8"/>
      <c r="AA29" s="8"/>
      <c r="AB29" s="8"/>
    </row>
    <row r="30" spans="2:28" s="6" customFormat="1">
      <c r="B30" s="365"/>
      <c r="C30" s="562" t="s">
        <v>761</v>
      </c>
      <c r="D30" s="562"/>
      <c r="E30" s="562"/>
      <c r="F30" s="562"/>
      <c r="G30" s="562"/>
      <c r="H30" s="562"/>
      <c r="I30" s="562"/>
      <c r="J30" s="562"/>
      <c r="K30" s="182"/>
      <c r="L30" s="525" t="s">
        <v>427</v>
      </c>
      <c r="M30" s="525"/>
      <c r="N30" s="525"/>
      <c r="O30" s="525"/>
      <c r="P30" s="182"/>
      <c r="Q30" s="199"/>
      <c r="R30" s="327"/>
      <c r="S30" s="366"/>
      <c r="U30" s="8"/>
      <c r="V30" s="8"/>
      <c r="W30" s="8"/>
      <c r="X30" s="8"/>
      <c r="Y30" s="8"/>
      <c r="Z30" s="8"/>
      <c r="AA30" s="8"/>
      <c r="AB30" s="8"/>
    </row>
    <row r="31" spans="2:28" s="6" customFormat="1" ht="15">
      <c r="B31" s="365"/>
      <c r="C31" s="543"/>
      <c r="D31" s="544"/>
      <c r="E31" s="544"/>
      <c r="F31" s="544"/>
      <c r="G31" s="544"/>
      <c r="H31" s="544"/>
      <c r="I31" s="544"/>
      <c r="J31" s="545"/>
      <c r="K31" s="182"/>
      <c r="L31" s="554"/>
      <c r="M31" s="686"/>
      <c r="N31" s="686"/>
      <c r="O31" s="687"/>
      <c r="P31" s="182"/>
      <c r="Q31" s="199"/>
      <c r="R31" s="327"/>
      <c r="S31" s="366"/>
      <c r="U31" s="8"/>
      <c r="V31" s="8"/>
      <c r="W31" s="8"/>
      <c r="X31" s="8"/>
      <c r="Y31" s="8"/>
      <c r="Z31" s="8"/>
      <c r="AA31" s="8"/>
      <c r="AB31" s="8"/>
    </row>
    <row r="32" spans="2:28" s="6" customFormat="1" ht="14.25" customHeight="1" thickBot="1">
      <c r="B32" s="367"/>
      <c r="C32" s="368"/>
      <c r="D32" s="368"/>
      <c r="E32" s="368"/>
      <c r="F32" s="368"/>
      <c r="G32" s="368"/>
      <c r="H32" s="368"/>
      <c r="I32" s="368"/>
      <c r="J32" s="368"/>
      <c r="K32" s="369"/>
      <c r="L32" s="369"/>
      <c r="M32" s="369"/>
      <c r="N32" s="369"/>
      <c r="O32" s="369"/>
      <c r="P32" s="369"/>
      <c r="Q32" s="369"/>
      <c r="R32" s="368"/>
      <c r="S32" s="370"/>
      <c r="U32" s="8"/>
      <c r="V32" s="8"/>
      <c r="W32" s="8"/>
      <c r="X32" s="8"/>
      <c r="Y32" s="8"/>
      <c r="Z32" s="8"/>
      <c r="AA32" s="8"/>
      <c r="AB32" s="8"/>
    </row>
    <row r="33" spans="2:28" s="6" customFormat="1" ht="15.75" thickTop="1" thickBot="1">
      <c r="K33" s="232"/>
      <c r="L33" s="232"/>
      <c r="M33" s="232"/>
      <c r="N33" s="232"/>
      <c r="O33" s="232"/>
      <c r="P33" s="232"/>
      <c r="Q33" s="232"/>
      <c r="U33" s="8"/>
      <c r="V33" s="8"/>
      <c r="W33" s="8"/>
      <c r="X33" s="8"/>
      <c r="Y33" s="8"/>
      <c r="Z33" s="8"/>
      <c r="AA33" s="8"/>
      <c r="AB33" s="8"/>
    </row>
    <row r="34" spans="2:28" s="6" customFormat="1" ht="14.25" customHeight="1" thickTop="1">
      <c r="B34" s="361"/>
      <c r="C34" s="362"/>
      <c r="D34" s="362"/>
      <c r="E34" s="362"/>
      <c r="F34" s="362"/>
      <c r="G34" s="362"/>
      <c r="H34" s="362"/>
      <c r="I34" s="362"/>
      <c r="J34" s="362"/>
      <c r="K34" s="363"/>
      <c r="L34" s="363"/>
      <c r="M34" s="363"/>
      <c r="N34" s="363"/>
      <c r="O34" s="363"/>
      <c r="P34" s="363"/>
      <c r="Q34" s="363"/>
      <c r="R34" s="362"/>
      <c r="S34" s="364"/>
      <c r="U34" s="8"/>
      <c r="V34" s="8"/>
      <c r="W34" s="8"/>
      <c r="X34" s="8"/>
      <c r="Y34" s="8"/>
      <c r="Z34" s="8"/>
      <c r="AA34" s="8"/>
      <c r="AB34" s="8"/>
    </row>
    <row r="35" spans="2:28" s="6" customFormat="1" ht="14.25" customHeight="1">
      <c r="B35" s="365"/>
      <c r="C35" s="231" t="s">
        <v>7763</v>
      </c>
      <c r="D35" s="231" t="s">
        <v>7764</v>
      </c>
      <c r="E35" s="327"/>
      <c r="F35" s="327"/>
      <c r="G35" s="327"/>
      <c r="H35" s="327"/>
      <c r="I35" s="327"/>
      <c r="J35" s="327"/>
      <c r="K35" s="199"/>
      <c r="L35" s="199"/>
      <c r="M35" s="199"/>
      <c r="N35" s="199"/>
      <c r="O35" s="199"/>
      <c r="P35" s="199"/>
      <c r="Q35" s="199"/>
      <c r="R35" s="327"/>
      <c r="S35" s="366"/>
      <c r="U35" s="8"/>
      <c r="V35" s="8"/>
      <c r="W35" s="8"/>
      <c r="X35" s="8"/>
      <c r="Y35" s="8"/>
      <c r="Z35" s="8"/>
      <c r="AA35" s="8"/>
      <c r="AB35" s="8"/>
    </row>
    <row r="36" spans="2:28" s="6" customFormat="1" ht="14.25" customHeight="1">
      <c r="B36" s="365"/>
      <c r="C36" s="34"/>
      <c r="D36" s="35"/>
      <c r="E36" s="327"/>
      <c r="F36" s="327"/>
      <c r="G36" s="327"/>
      <c r="H36" s="327"/>
      <c r="I36" s="327"/>
      <c r="J36" s="327"/>
      <c r="K36" s="199"/>
      <c r="L36" s="199"/>
      <c r="M36" s="199"/>
      <c r="N36" s="199"/>
      <c r="O36" s="199"/>
      <c r="P36" s="199"/>
      <c r="Q36" s="199"/>
      <c r="R36" s="327"/>
      <c r="S36" s="366"/>
      <c r="U36" s="8"/>
      <c r="V36" s="8"/>
      <c r="W36" s="8"/>
      <c r="X36" s="8"/>
      <c r="Y36" s="8"/>
      <c r="Z36" s="8"/>
      <c r="AA36" s="8"/>
      <c r="AB36" s="8"/>
    </row>
    <row r="37" spans="2:28" s="6" customFormat="1" ht="15">
      <c r="B37" s="401"/>
      <c r="C37" s="186" t="s">
        <v>7907</v>
      </c>
      <c r="D37" s="41"/>
      <c r="E37" s="59"/>
      <c r="F37" s="188">
        <v>2022</v>
      </c>
      <c r="G37" s="42" t="str">
        <f>IF(ISTEXT(L27), L27, "")</f>
        <v/>
      </c>
      <c r="H37" s="188">
        <v>2021</v>
      </c>
      <c r="I37" s="59"/>
      <c r="J37" s="327"/>
      <c r="K37" s="199"/>
      <c r="L37" s="199"/>
      <c r="M37" s="199"/>
      <c r="N37" s="199"/>
      <c r="O37" s="199"/>
      <c r="P37" s="233"/>
      <c r="Q37" s="199"/>
      <c r="R37" s="327"/>
      <c r="S37" s="366"/>
      <c r="U37" s="8"/>
      <c r="V37" s="8"/>
      <c r="W37" s="8"/>
      <c r="X37" s="8"/>
      <c r="Y37" s="8"/>
      <c r="Z37" s="8"/>
      <c r="AA37" s="8"/>
      <c r="AB37" s="8"/>
    </row>
    <row r="38" spans="2:28" s="6" customFormat="1" ht="14.25" customHeight="1">
      <c r="B38" s="401"/>
      <c r="C38" s="40"/>
      <c r="D38" s="41"/>
      <c r="E38" s="59"/>
      <c r="F38" s="44"/>
      <c r="G38" s="45"/>
      <c r="H38" s="45"/>
      <c r="I38" s="59"/>
      <c r="J38" s="327"/>
      <c r="K38" s="199"/>
      <c r="L38" s="199"/>
      <c r="M38" s="199"/>
      <c r="N38" s="199"/>
      <c r="O38" s="199"/>
      <c r="P38" s="199"/>
      <c r="Q38" s="199"/>
      <c r="R38" s="327"/>
      <c r="S38" s="366"/>
      <c r="U38" s="8"/>
      <c r="V38" s="8"/>
      <c r="W38" s="8"/>
      <c r="X38" s="8"/>
      <c r="Y38" s="8"/>
      <c r="Z38" s="8"/>
      <c r="AA38" s="8"/>
      <c r="AB38" s="8"/>
    </row>
    <row r="39" spans="2:28" s="6" customFormat="1">
      <c r="B39" s="401"/>
      <c r="C39" s="222">
        <v>2.1</v>
      </c>
      <c r="D39" s="504" t="s">
        <v>428</v>
      </c>
      <c r="E39" s="681"/>
      <c r="F39" s="352"/>
      <c r="G39" s="48"/>
      <c r="H39" s="352"/>
      <c r="I39" s="115"/>
      <c r="J39" s="222">
        <v>2.5</v>
      </c>
      <c r="K39" s="184" t="s">
        <v>7906</v>
      </c>
      <c r="L39" s="182"/>
      <c r="M39" s="182"/>
      <c r="N39" s="234"/>
      <c r="O39" s="543"/>
      <c r="P39" s="544"/>
      <c r="Q39" s="544"/>
      <c r="R39" s="545"/>
      <c r="S39" s="366"/>
      <c r="U39" s="8"/>
      <c r="V39" s="8"/>
      <c r="W39" s="8"/>
      <c r="X39" s="8"/>
      <c r="Y39" s="8"/>
      <c r="Z39" s="8"/>
      <c r="AA39" s="8"/>
      <c r="AB39" s="8"/>
    </row>
    <row r="40" spans="2:28" s="6" customFormat="1">
      <c r="B40" s="401"/>
      <c r="C40" s="320" t="s">
        <v>10846</v>
      </c>
      <c r="D40" s="329" t="s">
        <v>10850</v>
      </c>
      <c r="E40" s="329"/>
      <c r="F40" s="352"/>
      <c r="G40" s="48"/>
      <c r="H40" s="352"/>
      <c r="I40" s="115"/>
      <c r="J40" s="222"/>
      <c r="K40" s="182"/>
      <c r="L40" s="182"/>
      <c r="M40" s="341"/>
      <c r="N40" s="341"/>
      <c r="O40" s="430"/>
      <c r="P40" s="430"/>
      <c r="Q40" s="430"/>
      <c r="R40" s="430"/>
      <c r="S40" s="366"/>
      <c r="U40" s="8"/>
      <c r="V40" s="8"/>
      <c r="W40" s="8"/>
      <c r="X40" s="8"/>
      <c r="Y40" s="8"/>
      <c r="Z40" s="8"/>
      <c r="AA40" s="8"/>
      <c r="AB40" s="8"/>
    </row>
    <row r="41" spans="2:28" s="6" customFormat="1">
      <c r="B41" s="365"/>
      <c r="C41" s="160"/>
      <c r="D41" s="303"/>
      <c r="E41" s="47"/>
      <c r="F41" s="44"/>
      <c r="G41" s="45"/>
      <c r="H41" s="45"/>
      <c r="I41" s="36"/>
      <c r="J41" s="163"/>
      <c r="K41" s="182"/>
      <c r="L41" s="182"/>
      <c r="M41" s="341"/>
      <c r="N41" s="341"/>
      <c r="O41" s="430"/>
      <c r="P41" s="430"/>
      <c r="Q41" s="430"/>
      <c r="R41" s="430"/>
      <c r="S41" s="366"/>
      <c r="U41" s="8"/>
      <c r="V41" s="8"/>
      <c r="W41" s="8"/>
      <c r="X41" s="8"/>
      <c r="Y41" s="8"/>
      <c r="Z41" s="8"/>
      <c r="AA41" s="8"/>
      <c r="AB41" s="8"/>
    </row>
    <row r="42" spans="2:28" s="6" customFormat="1" ht="15">
      <c r="B42" s="365"/>
      <c r="C42" s="222">
        <v>2.2000000000000002</v>
      </c>
      <c r="D42" s="504" t="s">
        <v>429</v>
      </c>
      <c r="E42" s="681"/>
      <c r="F42" s="352"/>
      <c r="G42" s="48"/>
      <c r="H42" s="352"/>
      <c r="I42" s="36"/>
      <c r="J42" s="222">
        <v>2.6</v>
      </c>
      <c r="K42" s="182" t="s">
        <v>432</v>
      </c>
      <c r="L42" s="182"/>
      <c r="M42" s="182"/>
      <c r="N42" s="333" t="str">
        <f>IF(AND(ISTEXT(O39), ISBLANK(O42)), "→", "")</f>
        <v/>
      </c>
      <c r="O42" s="543"/>
      <c r="P42" s="544"/>
      <c r="Q42" s="544"/>
      <c r="R42" s="545"/>
      <c r="S42" s="402" t="str">
        <f>IF(AND(ISTEXT(O39), ISBLANK(O42)), "←", "")</f>
        <v/>
      </c>
      <c r="U42" s="8"/>
      <c r="V42" s="8"/>
      <c r="W42" s="8"/>
      <c r="X42" s="8"/>
      <c r="Y42" s="8"/>
      <c r="Z42" s="8"/>
      <c r="AA42" s="8"/>
      <c r="AB42" s="8"/>
    </row>
    <row r="43" spans="2:28" s="6" customFormat="1">
      <c r="B43" s="365"/>
      <c r="C43" s="161"/>
      <c r="D43" s="36"/>
      <c r="E43" s="327"/>
      <c r="F43" s="50"/>
      <c r="G43" s="45"/>
      <c r="H43" s="45"/>
      <c r="I43" s="115"/>
      <c r="J43" s="189"/>
      <c r="K43" s="341"/>
      <c r="L43" s="341"/>
      <c r="M43" s="341"/>
      <c r="N43" s="341"/>
      <c r="O43" s="682"/>
      <c r="P43" s="682"/>
      <c r="Q43" s="682"/>
      <c r="R43" s="682"/>
      <c r="S43" s="366"/>
      <c r="U43" s="8"/>
      <c r="V43" s="8"/>
      <c r="W43" s="8"/>
      <c r="X43" s="8"/>
      <c r="Y43" s="8"/>
      <c r="Z43" s="8"/>
      <c r="AA43" s="8"/>
      <c r="AB43" s="8"/>
    </row>
    <row r="44" spans="2:28" s="6" customFormat="1">
      <c r="B44" s="365"/>
      <c r="C44" s="222">
        <v>2.2999999999999998</v>
      </c>
      <c r="D44" s="505" t="s">
        <v>430</v>
      </c>
      <c r="E44" s="506"/>
      <c r="F44" s="352"/>
      <c r="G44" s="48"/>
      <c r="H44" s="352"/>
      <c r="I44" s="115"/>
      <c r="J44" s="222">
        <v>2.7</v>
      </c>
      <c r="K44" s="182" t="s">
        <v>433</v>
      </c>
      <c r="L44" s="182"/>
      <c r="M44" s="182"/>
      <c r="N44" s="182"/>
      <c r="O44" s="543"/>
      <c r="P44" s="544"/>
      <c r="Q44" s="544"/>
      <c r="R44" s="545"/>
      <c r="S44" s="366"/>
      <c r="U44" s="8"/>
      <c r="V44" s="8"/>
      <c r="W44" s="8"/>
      <c r="X44" s="8"/>
      <c r="Y44" s="8"/>
      <c r="Z44" s="8"/>
      <c r="AA44" s="8"/>
      <c r="AB44" s="8"/>
    </row>
    <row r="45" spans="2:28" s="6" customFormat="1">
      <c r="B45" s="365"/>
      <c r="C45" s="162"/>
      <c r="D45" s="303"/>
      <c r="E45" s="36"/>
      <c r="F45" s="50"/>
      <c r="G45" s="45"/>
      <c r="H45" s="45"/>
      <c r="I45" s="36"/>
      <c r="J45" s="163"/>
      <c r="K45" s="182"/>
      <c r="L45" s="182"/>
      <c r="M45" s="182"/>
      <c r="N45" s="182"/>
      <c r="O45" s="559"/>
      <c r="P45" s="559"/>
      <c r="Q45" s="559"/>
      <c r="R45" s="559"/>
      <c r="S45" s="366"/>
      <c r="U45" s="8"/>
      <c r="V45" s="8"/>
      <c r="W45" s="8"/>
      <c r="X45" s="8"/>
      <c r="Y45" s="8"/>
      <c r="Z45" s="8"/>
      <c r="AA45" s="8"/>
      <c r="AB45" s="8"/>
    </row>
    <row r="46" spans="2:28" s="6" customFormat="1" ht="14.25" customHeight="1">
      <c r="B46" s="365"/>
      <c r="C46" s="222">
        <v>2.4</v>
      </c>
      <c r="D46" s="329" t="s">
        <v>45</v>
      </c>
      <c r="E46" s="51" t="str">
        <f>IF(AND(ISNUMBER(F39), ISNUMBER(F42), (F39+10*F42)&lt;&gt;F46), (F39+10*F42), "")</f>
        <v/>
      </c>
      <c r="F46" s="352" t="str">
        <f>IF(AND(ISNUMBER(F39), ISNUMBER(F42)), F39+10*F42, "")</f>
        <v/>
      </c>
      <c r="G46" s="48"/>
      <c r="H46" s="352" t="str">
        <f>IF(AND(ISNUMBER(H39), ISNUMBER(H42)), H39+10*H42, "")</f>
        <v/>
      </c>
      <c r="I46" s="51" t="str">
        <f>IF(AND(ISNUMBER(H39), ISNUMBER(H42), (H39+10*H42)&lt;&gt;H46), (H39+10*H42), "")</f>
        <v/>
      </c>
      <c r="J46" s="222">
        <v>2.8</v>
      </c>
      <c r="K46" s="182" t="s">
        <v>762</v>
      </c>
      <c r="L46" s="182"/>
      <c r="M46" s="182"/>
      <c r="N46" s="182"/>
      <c r="O46" s="557"/>
      <c r="P46" s="558"/>
      <c r="Q46" s="566" t="str">
        <f>IF(ISTEXT(O44), O44, "")</f>
        <v/>
      </c>
      <c r="R46" s="567"/>
      <c r="S46" s="366"/>
      <c r="U46" s="8"/>
      <c r="V46" s="8"/>
      <c r="W46" s="8"/>
      <c r="X46" s="8"/>
      <c r="Y46" s="8"/>
      <c r="Z46" s="8"/>
      <c r="AA46" s="8"/>
      <c r="AB46" s="8"/>
    </row>
    <row r="47" spans="2:28" s="6" customFormat="1" ht="14.25" customHeight="1">
      <c r="B47" s="365"/>
      <c r="C47" s="30"/>
      <c r="D47" s="187" t="s">
        <v>431</v>
      </c>
      <c r="E47" s="47"/>
      <c r="F47" s="36"/>
      <c r="G47" s="323"/>
      <c r="H47" s="36"/>
      <c r="I47" s="323"/>
      <c r="J47" s="52"/>
      <c r="K47" s="341"/>
      <c r="L47" s="341"/>
      <c r="M47" s="182"/>
      <c r="N47" s="182"/>
      <c r="O47" s="182"/>
      <c r="P47" s="182"/>
      <c r="Q47" s="182"/>
      <c r="R47" s="36"/>
      <c r="S47" s="366"/>
      <c r="U47" s="8"/>
      <c r="V47" s="8"/>
      <c r="W47" s="8"/>
      <c r="X47" s="8"/>
      <c r="Y47" s="8"/>
      <c r="Z47" s="8"/>
      <c r="AA47" s="8"/>
      <c r="AB47" s="8"/>
    </row>
    <row r="48" spans="2:28" s="6" customFormat="1" ht="14.25" customHeight="1" thickBot="1">
      <c r="B48" s="367"/>
      <c r="C48" s="368"/>
      <c r="D48" s="368"/>
      <c r="E48" s="368"/>
      <c r="F48" s="564"/>
      <c r="G48" s="564"/>
      <c r="H48" s="368"/>
      <c r="I48" s="368"/>
      <c r="J48" s="368"/>
      <c r="K48" s="369"/>
      <c r="L48" s="369"/>
      <c r="M48" s="369"/>
      <c r="N48" s="369"/>
      <c r="O48" s="457"/>
      <c r="P48" s="457"/>
      <c r="Q48" s="369"/>
      <c r="R48" s="368"/>
      <c r="S48" s="370"/>
      <c r="U48" s="8"/>
      <c r="V48" s="8"/>
      <c r="W48" s="8"/>
      <c r="X48" s="8"/>
      <c r="Y48" s="8"/>
      <c r="Z48" s="8"/>
      <c r="AA48" s="8"/>
      <c r="AB48" s="8"/>
    </row>
    <row r="49" spans="2:28" s="6" customFormat="1" ht="15.75" thickTop="1" thickBot="1">
      <c r="K49" s="232"/>
      <c r="L49" s="232"/>
      <c r="M49" s="232"/>
      <c r="N49" s="232"/>
      <c r="O49" s="232"/>
      <c r="P49" s="232"/>
      <c r="Q49" s="232"/>
      <c r="U49" s="8"/>
      <c r="V49" s="8"/>
      <c r="W49" s="8"/>
      <c r="X49" s="8"/>
      <c r="Y49" s="8"/>
      <c r="Z49" s="8"/>
      <c r="AA49" s="8"/>
      <c r="AB49" s="8"/>
    </row>
    <row r="50" spans="2:28" s="6" customFormat="1" ht="14.25" customHeight="1" thickTop="1">
      <c r="B50" s="361"/>
      <c r="C50" s="362"/>
      <c r="D50" s="362"/>
      <c r="E50" s="362"/>
      <c r="F50" s="362"/>
      <c r="G50" s="362"/>
      <c r="H50" s="362"/>
      <c r="I50" s="362"/>
      <c r="J50" s="574"/>
      <c r="K50" s="574"/>
      <c r="L50" s="363"/>
      <c r="M50" s="363"/>
      <c r="N50" s="363"/>
      <c r="O50" s="363"/>
      <c r="P50" s="363"/>
      <c r="Q50" s="363"/>
      <c r="R50" s="362"/>
      <c r="S50" s="364"/>
      <c r="U50" s="8"/>
      <c r="V50" s="8"/>
      <c r="W50" s="8"/>
      <c r="X50" s="8"/>
      <c r="Y50" s="8"/>
      <c r="Z50" s="8"/>
      <c r="AA50" s="8"/>
      <c r="AB50" s="8"/>
    </row>
    <row r="51" spans="2:28" s="6" customFormat="1" ht="14.25" customHeight="1">
      <c r="B51" s="365"/>
      <c r="C51" s="231" t="s">
        <v>7765</v>
      </c>
      <c r="D51" s="34" t="s">
        <v>7766</v>
      </c>
      <c r="E51" s="327"/>
      <c r="F51" s="327"/>
      <c r="G51" s="327"/>
      <c r="H51" s="327"/>
      <c r="I51" s="327"/>
      <c r="J51" s="480"/>
      <c r="K51" s="480"/>
      <c r="L51" s="199"/>
      <c r="M51" s="555" t="s">
        <v>480</v>
      </c>
      <c r="N51" s="555"/>
      <c r="O51" s="199"/>
      <c r="P51" s="199"/>
      <c r="Q51" s="199"/>
      <c r="R51" s="327"/>
      <c r="S51" s="366"/>
      <c r="U51" s="8"/>
      <c r="V51" s="8"/>
      <c r="W51" s="8"/>
      <c r="X51" s="8"/>
      <c r="Y51" s="8"/>
      <c r="Z51" s="8"/>
      <c r="AA51" s="8"/>
      <c r="AB51" s="8"/>
    </row>
    <row r="52" spans="2:28" s="6" customFormat="1">
      <c r="B52" s="401"/>
      <c r="C52" s="53"/>
      <c r="D52" s="59"/>
      <c r="E52" s="59"/>
      <c r="F52" s="59"/>
      <c r="G52" s="327"/>
      <c r="H52" s="327"/>
      <c r="I52" s="327"/>
      <c r="J52" s="568"/>
      <c r="K52" s="568"/>
      <c r="L52" s="199"/>
      <c r="M52" s="556" t="s">
        <v>481</v>
      </c>
      <c r="N52" s="556"/>
      <c r="O52" s="199"/>
      <c r="P52" s="199"/>
      <c r="Q52" s="199"/>
      <c r="R52" s="327"/>
      <c r="S52" s="366"/>
      <c r="U52" s="8"/>
      <c r="V52" s="8"/>
      <c r="W52" s="8"/>
      <c r="X52" s="8"/>
      <c r="Y52" s="8"/>
      <c r="Z52" s="8"/>
      <c r="AA52" s="8"/>
      <c r="AB52" s="8"/>
    </row>
    <row r="53" spans="2:28" s="7" customFormat="1" ht="15">
      <c r="B53" s="403"/>
      <c r="C53" s="190" t="s">
        <v>9</v>
      </c>
      <c r="D53" s="343" t="s">
        <v>492</v>
      </c>
      <c r="E53" s="54"/>
      <c r="F53" s="54"/>
      <c r="G53" s="55"/>
      <c r="H53" s="441" t="str">
        <f>IF(AND(ISNUMBER(J55), ISNUMBER(J56), SUM(J55:J56)&lt;&gt;J53), SUM(J55:J56), "")</f>
        <v/>
      </c>
      <c r="I53" s="489"/>
      <c r="J53" s="507"/>
      <c r="K53" s="676"/>
      <c r="L53" s="200"/>
      <c r="M53" s="540"/>
      <c r="N53" s="688"/>
      <c r="O53" s="235"/>
      <c r="P53" s="570" t="str">
        <f>IF(AND(ISNUMBER(J53), ISBLANK(M53)), "←  indicate the unit of measurement", "")</f>
        <v/>
      </c>
      <c r="Q53" s="570"/>
      <c r="R53" s="570"/>
      <c r="S53" s="680"/>
      <c r="U53" s="149"/>
      <c r="V53" s="149"/>
      <c r="W53" s="149"/>
      <c r="X53" s="149"/>
      <c r="Y53" s="149"/>
      <c r="Z53" s="149"/>
      <c r="AA53" s="149"/>
      <c r="AB53" s="149"/>
    </row>
    <row r="54" spans="2:28" s="6" customFormat="1">
      <c r="B54" s="401"/>
      <c r="C54" s="57"/>
      <c r="D54" s="191" t="s">
        <v>439</v>
      </c>
      <c r="E54" s="115"/>
      <c r="F54" s="115"/>
      <c r="G54" s="327"/>
      <c r="H54" s="510"/>
      <c r="I54" s="510"/>
      <c r="J54" s="526"/>
      <c r="K54" s="526"/>
      <c r="L54" s="199"/>
      <c r="M54" s="525"/>
      <c r="N54" s="525"/>
      <c r="O54" s="199"/>
      <c r="P54" s="480"/>
      <c r="Q54" s="480"/>
      <c r="R54" s="480"/>
      <c r="S54" s="679"/>
      <c r="U54" s="8"/>
      <c r="V54" s="8"/>
      <c r="W54" s="8"/>
      <c r="X54" s="8"/>
      <c r="Y54" s="8"/>
      <c r="Z54" s="8"/>
      <c r="AA54" s="8"/>
      <c r="AB54" s="8"/>
    </row>
    <row r="55" spans="2:28" s="6" customFormat="1">
      <c r="B55" s="401"/>
      <c r="C55" s="192" t="s">
        <v>140</v>
      </c>
      <c r="D55" s="182" t="s">
        <v>540</v>
      </c>
      <c r="E55" s="115"/>
      <c r="F55" s="115"/>
      <c r="G55" s="327"/>
      <c r="H55" s="510"/>
      <c r="I55" s="511"/>
      <c r="J55" s="530"/>
      <c r="K55" s="677"/>
      <c r="L55" s="199"/>
      <c r="M55" s="518"/>
      <c r="N55" s="519"/>
      <c r="O55" s="199"/>
      <c r="P55" s="572" t="str">
        <f>IF(AND(ISNUMBER(J55), ISBLANK(M55)), "←  indicate the unit of measurement", "")</f>
        <v/>
      </c>
      <c r="Q55" s="572"/>
      <c r="R55" s="572"/>
      <c r="S55" s="678"/>
      <c r="U55" s="8"/>
      <c r="V55" s="8"/>
      <c r="W55" s="8"/>
      <c r="X55" s="8"/>
      <c r="Y55" s="8"/>
      <c r="Z55" s="8"/>
      <c r="AA55" s="8"/>
      <c r="AB55" s="8"/>
    </row>
    <row r="56" spans="2:28" s="6" customFormat="1">
      <c r="B56" s="401"/>
      <c r="C56" s="192" t="s">
        <v>141</v>
      </c>
      <c r="D56" s="182" t="s">
        <v>541</v>
      </c>
      <c r="E56" s="115"/>
      <c r="F56" s="115"/>
      <c r="G56" s="327"/>
      <c r="H56" s="510"/>
      <c r="I56" s="511"/>
      <c r="J56" s="530"/>
      <c r="K56" s="677"/>
      <c r="L56" s="199"/>
      <c r="M56" s="518"/>
      <c r="N56" s="519"/>
      <c r="O56" s="199"/>
      <c r="P56" s="572" t="str">
        <f>IF(AND(ISNUMBER(J56), ISBLANK(M56)), "←  indicate the unit of measurement", "")</f>
        <v/>
      </c>
      <c r="Q56" s="572"/>
      <c r="R56" s="572"/>
      <c r="S56" s="678"/>
      <c r="U56" s="8"/>
      <c r="V56" s="8"/>
      <c r="W56" s="8"/>
      <c r="X56" s="8"/>
      <c r="Y56" s="8"/>
      <c r="Z56" s="8"/>
      <c r="AA56" s="8"/>
      <c r="AB56" s="8"/>
    </row>
    <row r="57" spans="2:28" s="6" customFormat="1">
      <c r="B57" s="401"/>
      <c r="C57" s="57"/>
      <c r="D57" s="115"/>
      <c r="E57" s="115"/>
      <c r="F57" s="115"/>
      <c r="G57" s="327"/>
      <c r="H57" s="510"/>
      <c r="I57" s="510"/>
      <c r="J57" s="526"/>
      <c r="K57" s="526"/>
      <c r="L57" s="199"/>
      <c r="M57" s="525"/>
      <c r="N57" s="525"/>
      <c r="O57" s="199"/>
      <c r="P57" s="480"/>
      <c r="Q57" s="480"/>
      <c r="R57" s="480"/>
      <c r="S57" s="679"/>
      <c r="U57" s="8"/>
      <c r="V57" s="8"/>
      <c r="W57" s="8"/>
      <c r="X57" s="8"/>
      <c r="Y57" s="8"/>
      <c r="Z57" s="8"/>
      <c r="AA57" s="8"/>
      <c r="AB57" s="8"/>
    </row>
    <row r="58" spans="2:28" s="7" customFormat="1" ht="15">
      <c r="B58" s="403"/>
      <c r="C58" s="190" t="s">
        <v>10</v>
      </c>
      <c r="D58" s="343" t="s">
        <v>493</v>
      </c>
      <c r="E58" s="54"/>
      <c r="F58" s="54"/>
      <c r="G58" s="55"/>
      <c r="H58" s="441" t="str">
        <f>IF(AND(ISNUMBER(J60), ISNUMBER(J61), SUM(J60:J61)&lt;&gt;J58), SUM(J60:J61), "")</f>
        <v/>
      </c>
      <c r="I58" s="489"/>
      <c r="J58" s="507"/>
      <c r="K58" s="676"/>
      <c r="L58" s="200"/>
      <c r="M58" s="540"/>
      <c r="N58" s="688"/>
      <c r="O58" s="200"/>
      <c r="P58" s="570" t="str">
        <f>IF(AND(ISNUMBER(J58), ISBLANK(M58)), "←  indicate the unit of measurement", "")</f>
        <v/>
      </c>
      <c r="Q58" s="570"/>
      <c r="R58" s="570"/>
      <c r="S58" s="680"/>
      <c r="U58" s="149"/>
      <c r="V58" s="149"/>
      <c r="W58" s="149"/>
      <c r="X58" s="149"/>
      <c r="Y58" s="149"/>
      <c r="Z58" s="149"/>
      <c r="AA58" s="149"/>
      <c r="AB58" s="149"/>
    </row>
    <row r="59" spans="2:28" s="6" customFormat="1">
      <c r="B59" s="401"/>
      <c r="C59" s="57"/>
      <c r="D59" s="191" t="s">
        <v>439</v>
      </c>
      <c r="E59" s="115"/>
      <c r="F59" s="115"/>
      <c r="G59" s="327"/>
      <c r="H59" s="510"/>
      <c r="I59" s="510"/>
      <c r="J59" s="526"/>
      <c r="K59" s="526"/>
      <c r="L59" s="199"/>
      <c r="M59" s="525"/>
      <c r="N59" s="525"/>
      <c r="O59" s="199"/>
      <c r="P59" s="480"/>
      <c r="Q59" s="480"/>
      <c r="R59" s="480"/>
      <c r="S59" s="679"/>
      <c r="U59" s="8"/>
      <c r="V59" s="8"/>
      <c r="W59" s="8"/>
      <c r="X59" s="8"/>
      <c r="Y59" s="8"/>
      <c r="Z59" s="8"/>
      <c r="AA59" s="8"/>
      <c r="AB59" s="8"/>
    </row>
    <row r="60" spans="2:28" s="8" customFormat="1">
      <c r="B60" s="404"/>
      <c r="C60" s="192" t="s">
        <v>142</v>
      </c>
      <c r="D60" s="182" t="s">
        <v>540</v>
      </c>
      <c r="E60" s="115"/>
      <c r="F60" s="115"/>
      <c r="G60" s="327"/>
      <c r="H60" s="510"/>
      <c r="I60" s="511"/>
      <c r="J60" s="530"/>
      <c r="K60" s="677"/>
      <c r="L60" s="199"/>
      <c r="M60" s="518"/>
      <c r="N60" s="519"/>
      <c r="O60" s="199"/>
      <c r="P60" s="572" t="str">
        <f>IF(AND(ISNUMBER(J60), ISBLANK(M60)), "←  indicate the unit of measurement", "")</f>
        <v/>
      </c>
      <c r="Q60" s="572"/>
      <c r="R60" s="572"/>
      <c r="S60" s="678"/>
    </row>
    <row r="61" spans="2:28" s="8" customFormat="1">
      <c r="B61" s="404"/>
      <c r="C61" s="192" t="s">
        <v>143</v>
      </c>
      <c r="D61" s="182" t="s">
        <v>541</v>
      </c>
      <c r="E61" s="115"/>
      <c r="F61" s="115"/>
      <c r="G61" s="327"/>
      <c r="H61" s="510"/>
      <c r="I61" s="511"/>
      <c r="J61" s="530"/>
      <c r="K61" s="677"/>
      <c r="L61" s="199"/>
      <c r="M61" s="518"/>
      <c r="N61" s="519"/>
      <c r="O61" s="199"/>
      <c r="P61" s="572" t="str">
        <f>IF(AND(ISNUMBER(J61), ISBLANK(M61)), "←  indicate the unit of measurement", "")</f>
        <v/>
      </c>
      <c r="Q61" s="572"/>
      <c r="R61" s="572"/>
      <c r="S61" s="678"/>
    </row>
    <row r="62" spans="2:28" s="8" customFormat="1">
      <c r="B62" s="404"/>
      <c r="C62" s="58"/>
      <c r="D62" s="115"/>
      <c r="E62" s="115"/>
      <c r="F62" s="115"/>
      <c r="G62" s="327"/>
      <c r="H62" s="510"/>
      <c r="I62" s="510"/>
      <c r="J62" s="526"/>
      <c r="K62" s="526"/>
      <c r="L62" s="199"/>
      <c r="M62" s="525"/>
      <c r="N62" s="525"/>
      <c r="O62" s="199"/>
      <c r="P62" s="480"/>
      <c r="Q62" s="480"/>
      <c r="R62" s="480"/>
      <c r="S62" s="679"/>
    </row>
    <row r="63" spans="2:28">
      <c r="B63" s="401"/>
      <c r="C63" s="190" t="s">
        <v>11</v>
      </c>
      <c r="D63" s="343" t="s">
        <v>494</v>
      </c>
      <c r="E63" s="115"/>
      <c r="F63" s="115"/>
      <c r="G63" s="59"/>
      <c r="H63" s="510"/>
      <c r="I63" s="511"/>
      <c r="J63" s="530"/>
      <c r="K63" s="677"/>
      <c r="L63" s="199"/>
      <c r="M63" s="518"/>
      <c r="N63" s="519"/>
      <c r="O63" s="199"/>
      <c r="P63" s="572" t="str">
        <f>IF(AND(ISNUMBER(J63), ISBLANK(M63)), "←  indicate the unit of measurement", "")</f>
        <v/>
      </c>
      <c r="Q63" s="572"/>
      <c r="R63" s="572"/>
      <c r="S63" s="678"/>
    </row>
    <row r="64" spans="2:28" s="6" customFormat="1">
      <c r="B64" s="401"/>
      <c r="C64" s="57"/>
      <c r="D64" s="115"/>
      <c r="E64" s="115"/>
      <c r="F64" s="115"/>
      <c r="G64" s="327"/>
      <c r="H64" s="510"/>
      <c r="I64" s="510"/>
      <c r="J64" s="526"/>
      <c r="K64" s="526"/>
      <c r="L64" s="199"/>
      <c r="M64" s="525"/>
      <c r="N64" s="525"/>
      <c r="O64" s="199"/>
      <c r="P64" s="480"/>
      <c r="Q64" s="480"/>
      <c r="R64" s="480"/>
      <c r="S64" s="679"/>
      <c r="U64" s="8"/>
      <c r="V64" s="8"/>
      <c r="W64" s="8"/>
      <c r="X64" s="8"/>
      <c r="Y64" s="8"/>
      <c r="Z64" s="8"/>
      <c r="AA64" s="8"/>
      <c r="AB64" s="8"/>
    </row>
    <row r="65" spans="2:28" s="7" customFormat="1" ht="15">
      <c r="B65" s="403"/>
      <c r="C65" s="190" t="s">
        <v>12</v>
      </c>
      <c r="D65" s="343" t="s">
        <v>495</v>
      </c>
      <c r="E65" s="54"/>
      <c r="F65" s="54"/>
      <c r="G65" s="55"/>
      <c r="H65" s="532"/>
      <c r="I65" s="672"/>
      <c r="J65" s="507"/>
      <c r="K65" s="676"/>
      <c r="L65" s="200"/>
      <c r="M65" s="540"/>
      <c r="N65" s="688"/>
      <c r="O65" s="200"/>
      <c r="P65" s="570" t="str">
        <f>IF(AND(ISNUMBER(J65), ISBLANK(M65)), "←  indicate the unit of measurement", "")</f>
        <v/>
      </c>
      <c r="Q65" s="570"/>
      <c r="R65" s="570"/>
      <c r="S65" s="680"/>
      <c r="U65" s="149"/>
      <c r="V65" s="149"/>
      <c r="W65" s="149"/>
      <c r="X65" s="149"/>
      <c r="Y65" s="149"/>
      <c r="Z65" s="149"/>
      <c r="AA65" s="149"/>
      <c r="AB65" s="149"/>
    </row>
    <row r="66" spans="2:28">
      <c r="B66" s="401"/>
      <c r="C66" s="57"/>
      <c r="D66" s="193" t="s">
        <v>496</v>
      </c>
      <c r="E66" s="115"/>
      <c r="F66" s="115"/>
      <c r="G66" s="59"/>
      <c r="H66" s="510"/>
      <c r="I66" s="510"/>
      <c r="J66" s="536"/>
      <c r="K66" s="536"/>
      <c r="L66" s="199"/>
      <c r="M66" s="538"/>
      <c r="N66" s="538"/>
      <c r="O66" s="199"/>
      <c r="P66" s="480"/>
      <c r="Q66" s="480"/>
      <c r="R66" s="480"/>
      <c r="S66" s="679"/>
    </row>
    <row r="67" spans="2:28" s="6" customFormat="1">
      <c r="B67" s="401"/>
      <c r="C67" s="57"/>
      <c r="D67" s="191" t="s">
        <v>439</v>
      </c>
      <c r="E67" s="115"/>
      <c r="F67" s="115"/>
      <c r="G67" s="327"/>
      <c r="H67" s="510"/>
      <c r="I67" s="510"/>
      <c r="J67" s="568"/>
      <c r="K67" s="568"/>
      <c r="L67" s="199"/>
      <c r="M67" s="542"/>
      <c r="N67" s="542"/>
      <c r="O67" s="199"/>
      <c r="P67" s="480"/>
      <c r="Q67" s="480"/>
      <c r="R67" s="480"/>
      <c r="S67" s="679"/>
      <c r="U67" s="8"/>
      <c r="V67" s="8"/>
      <c r="W67" s="8"/>
      <c r="X67" s="8"/>
      <c r="Y67" s="8"/>
      <c r="Z67" s="8"/>
      <c r="AA67" s="8"/>
      <c r="AB67" s="8"/>
    </row>
    <row r="68" spans="2:28" s="6" customFormat="1">
      <c r="B68" s="365"/>
      <c r="C68" s="192" t="s">
        <v>144</v>
      </c>
      <c r="D68" s="194" t="s">
        <v>497</v>
      </c>
      <c r="E68" s="327"/>
      <c r="F68" s="327"/>
      <c r="G68" s="327"/>
      <c r="H68" s="510"/>
      <c r="I68" s="511"/>
      <c r="J68" s="530"/>
      <c r="K68" s="677"/>
      <c r="L68" s="199"/>
      <c r="M68" s="518"/>
      <c r="N68" s="519"/>
      <c r="O68" s="199"/>
      <c r="P68" s="572" t="str">
        <f>IF(AND(ISNUMBER(J68), ISBLANK(M68)), "←  indicate the unit of measurement", "")</f>
        <v/>
      </c>
      <c r="Q68" s="572"/>
      <c r="R68" s="572"/>
      <c r="S68" s="678"/>
      <c r="U68" s="8"/>
      <c r="V68" s="8"/>
      <c r="W68" s="8"/>
      <c r="X68" s="8"/>
      <c r="Y68" s="8"/>
      <c r="Z68" s="8"/>
      <c r="AA68" s="8"/>
      <c r="AB68" s="8"/>
    </row>
    <row r="69" spans="2:28" s="6" customFormat="1">
      <c r="B69" s="401"/>
      <c r="C69" s="192" t="s">
        <v>145</v>
      </c>
      <c r="D69" s="182" t="s">
        <v>498</v>
      </c>
      <c r="E69" s="115"/>
      <c r="F69" s="115"/>
      <c r="G69" s="327"/>
      <c r="H69" s="510"/>
      <c r="I69" s="511"/>
      <c r="J69" s="530"/>
      <c r="K69" s="677"/>
      <c r="L69" s="199"/>
      <c r="M69" s="518"/>
      <c r="N69" s="519"/>
      <c r="O69" s="199"/>
      <c r="P69" s="572" t="str">
        <f>IF(AND(ISNUMBER(J69), ISBLANK(M69)), "←  indicate the unit of measurement", "")</f>
        <v/>
      </c>
      <c r="Q69" s="572"/>
      <c r="R69" s="572"/>
      <c r="S69" s="678"/>
      <c r="U69" s="8"/>
      <c r="V69" s="8"/>
      <c r="W69" s="8"/>
      <c r="X69" s="8"/>
      <c r="Y69" s="8"/>
      <c r="Z69" s="8"/>
      <c r="AA69" s="8"/>
      <c r="AB69" s="8"/>
    </row>
    <row r="70" spans="2:28" s="6" customFormat="1">
      <c r="B70" s="401"/>
      <c r="C70" s="196"/>
      <c r="D70" s="191" t="s">
        <v>439</v>
      </c>
      <c r="E70" s="115"/>
      <c r="F70" s="115"/>
      <c r="G70" s="327"/>
      <c r="H70" s="510"/>
      <c r="I70" s="510"/>
      <c r="J70" s="526"/>
      <c r="K70" s="526"/>
      <c r="L70" s="199"/>
      <c r="M70" s="525"/>
      <c r="N70" s="525"/>
      <c r="O70" s="199"/>
      <c r="P70" s="480"/>
      <c r="Q70" s="480"/>
      <c r="R70" s="480"/>
      <c r="S70" s="679"/>
      <c r="U70" s="8"/>
      <c r="V70" s="8"/>
      <c r="W70" s="8"/>
      <c r="X70" s="8"/>
      <c r="Y70" s="8"/>
      <c r="Z70" s="8"/>
      <c r="AA70" s="8"/>
      <c r="AB70" s="8"/>
    </row>
    <row r="71" spans="2:28" s="6" customFormat="1">
      <c r="B71" s="401"/>
      <c r="C71" s="60" t="s">
        <v>301</v>
      </c>
      <c r="D71" s="182" t="s">
        <v>499</v>
      </c>
      <c r="E71" s="115"/>
      <c r="F71" s="115"/>
      <c r="G71" s="327"/>
      <c r="H71" s="510"/>
      <c r="I71" s="511"/>
      <c r="J71" s="530"/>
      <c r="K71" s="677"/>
      <c r="L71" s="199"/>
      <c r="M71" s="518"/>
      <c r="N71" s="519"/>
      <c r="O71" s="199"/>
      <c r="P71" s="572" t="str">
        <f>IF(AND(ISNUMBER(J71), ISBLANK(M71)), "←  indicate the unit of measurement", "")</f>
        <v/>
      </c>
      <c r="Q71" s="572"/>
      <c r="R71" s="572"/>
      <c r="S71" s="678"/>
      <c r="U71" s="8"/>
      <c r="V71" s="8"/>
      <c r="W71" s="8"/>
      <c r="X71" s="8"/>
      <c r="Y71" s="8"/>
      <c r="Z71" s="8"/>
      <c r="AA71" s="8"/>
      <c r="AB71" s="8"/>
    </row>
    <row r="72" spans="2:28" s="6" customFormat="1" ht="14.25" customHeight="1" thickBot="1">
      <c r="B72" s="367"/>
      <c r="C72" s="368"/>
      <c r="D72" s="368"/>
      <c r="E72" s="368"/>
      <c r="F72" s="368"/>
      <c r="G72" s="368"/>
      <c r="H72" s="368"/>
      <c r="I72" s="368"/>
      <c r="J72" s="517"/>
      <c r="K72" s="517"/>
      <c r="L72" s="369"/>
      <c r="M72" s="469"/>
      <c r="N72" s="469"/>
      <c r="O72" s="369"/>
      <c r="P72" s="527"/>
      <c r="Q72" s="527"/>
      <c r="R72" s="527"/>
      <c r="S72" s="528"/>
      <c r="U72" s="8"/>
      <c r="V72" s="8"/>
      <c r="W72" s="8"/>
      <c r="X72" s="8"/>
      <c r="Y72" s="8"/>
      <c r="Z72" s="8"/>
      <c r="AA72" s="8"/>
      <c r="AB72" s="8"/>
    </row>
    <row r="73" spans="2:28" s="6" customFormat="1" ht="15.75" thickTop="1" thickBot="1">
      <c r="K73" s="232"/>
      <c r="L73" s="232"/>
      <c r="M73" s="232"/>
      <c r="N73" s="232"/>
      <c r="O73" s="232"/>
      <c r="P73" s="232"/>
      <c r="Q73" s="232"/>
      <c r="U73" s="8"/>
      <c r="V73" s="8"/>
      <c r="W73" s="8"/>
      <c r="X73" s="8"/>
      <c r="Y73" s="8"/>
      <c r="Z73" s="8"/>
      <c r="AA73" s="8"/>
      <c r="AB73" s="8"/>
    </row>
    <row r="74" spans="2:28" s="6" customFormat="1" ht="14.25" customHeight="1" thickTop="1">
      <c r="B74" s="361"/>
      <c r="C74" s="362"/>
      <c r="D74" s="362"/>
      <c r="E74" s="362"/>
      <c r="F74" s="362"/>
      <c r="G74" s="362"/>
      <c r="H74" s="362"/>
      <c r="I74" s="362"/>
      <c r="J74" s="362"/>
      <c r="K74" s="363"/>
      <c r="L74" s="363"/>
      <c r="M74" s="363"/>
      <c r="N74" s="363"/>
      <c r="O74" s="363"/>
      <c r="P74" s="363"/>
      <c r="Q74" s="363"/>
      <c r="R74" s="362"/>
      <c r="S74" s="364"/>
      <c r="U74" s="8"/>
      <c r="V74" s="8"/>
      <c r="W74" s="8"/>
      <c r="X74" s="8"/>
      <c r="Y74" s="8"/>
      <c r="Z74" s="8"/>
      <c r="AA74" s="8"/>
      <c r="AB74" s="8"/>
    </row>
    <row r="75" spans="2:28" s="6" customFormat="1" ht="14.25" customHeight="1">
      <c r="B75" s="365"/>
      <c r="C75" s="231" t="s">
        <v>7768</v>
      </c>
      <c r="D75" s="34" t="s">
        <v>7842</v>
      </c>
      <c r="E75" s="327"/>
      <c r="F75" s="327"/>
      <c r="G75" s="327"/>
      <c r="H75" s="327"/>
      <c r="I75" s="327"/>
      <c r="J75" s="327"/>
      <c r="K75" s="199"/>
      <c r="L75" s="199"/>
      <c r="M75" s="199"/>
      <c r="N75" s="199"/>
      <c r="O75" s="199"/>
      <c r="P75" s="199"/>
      <c r="Q75" s="199"/>
      <c r="R75" s="327"/>
      <c r="S75" s="366"/>
      <c r="U75" s="8"/>
      <c r="V75" s="8"/>
      <c r="W75" s="8"/>
      <c r="X75" s="8"/>
      <c r="Y75" s="8"/>
      <c r="Z75" s="8"/>
      <c r="AA75" s="8"/>
      <c r="AB75" s="8"/>
    </row>
    <row r="76" spans="2:28" s="6" customFormat="1" ht="14.25" customHeight="1">
      <c r="B76" s="365"/>
      <c r="C76" s="55"/>
      <c r="D76" s="35"/>
      <c r="E76" s="327"/>
      <c r="F76" s="327"/>
      <c r="G76" s="327"/>
      <c r="H76" s="327"/>
      <c r="I76" s="327"/>
      <c r="J76" s="327"/>
      <c r="K76" s="199"/>
      <c r="L76" s="199"/>
      <c r="M76" s="199"/>
      <c r="N76" s="199"/>
      <c r="O76" s="199"/>
      <c r="P76" s="199"/>
      <c r="Q76" s="199"/>
      <c r="R76" s="327"/>
      <c r="S76" s="366"/>
      <c r="U76" s="8"/>
      <c r="V76" s="8"/>
      <c r="W76" s="8"/>
      <c r="X76" s="8"/>
      <c r="Y76" s="8"/>
      <c r="Z76" s="8"/>
      <c r="AA76" s="8"/>
      <c r="AB76" s="8"/>
    </row>
    <row r="77" spans="2:28" s="6" customFormat="1" ht="14.25" customHeight="1">
      <c r="B77" s="401"/>
      <c r="C77" s="85" t="s">
        <v>763</v>
      </c>
      <c r="D77" s="342"/>
      <c r="E77" s="342"/>
      <c r="F77" s="342"/>
      <c r="G77" s="59"/>
      <c r="H77" s="59"/>
      <c r="I77" s="59"/>
      <c r="J77" s="587"/>
      <c r="K77" s="587"/>
      <c r="L77" s="236"/>
      <c r="M77" s="236"/>
      <c r="N77" s="199"/>
      <c r="O77" s="199"/>
      <c r="P77" s="199"/>
      <c r="Q77" s="199"/>
      <c r="R77" s="327"/>
      <c r="S77" s="366"/>
      <c r="U77" s="8"/>
      <c r="V77" s="8"/>
      <c r="W77" s="8"/>
      <c r="X77" s="8"/>
      <c r="Y77" s="8"/>
      <c r="Z77" s="8"/>
      <c r="AA77" s="8"/>
      <c r="AB77" s="8"/>
    </row>
    <row r="78" spans="2:28" s="6" customFormat="1" ht="14.25" customHeight="1">
      <c r="B78" s="401"/>
      <c r="C78" s="197" t="s">
        <v>13</v>
      </c>
      <c r="D78" s="504" t="s">
        <v>434</v>
      </c>
      <c r="E78" s="505"/>
      <c r="F78" s="505"/>
      <c r="G78" s="505"/>
      <c r="H78" s="505"/>
      <c r="I78" s="506"/>
      <c r="J78" s="507"/>
      <c r="K78" s="676"/>
      <c r="L78" s="199"/>
      <c r="M78" s="236"/>
      <c r="N78" s="199"/>
      <c r="O78" s="199"/>
      <c r="P78" s="199"/>
      <c r="Q78" s="199"/>
      <c r="R78" s="327"/>
      <c r="S78" s="366"/>
      <c r="U78" s="8"/>
      <c r="V78" s="8"/>
      <c r="W78" s="8"/>
      <c r="X78" s="8"/>
      <c r="Y78" s="8"/>
      <c r="Z78" s="8"/>
      <c r="AA78" s="8"/>
      <c r="AB78" s="8"/>
    </row>
    <row r="79" spans="2:28" s="6" customFormat="1" ht="14.25" customHeight="1">
      <c r="B79" s="401"/>
      <c r="C79" s="197" t="s">
        <v>14</v>
      </c>
      <c r="D79" s="504" t="s">
        <v>764</v>
      </c>
      <c r="E79" s="505"/>
      <c r="F79" s="505"/>
      <c r="G79" s="505"/>
      <c r="H79" s="505"/>
      <c r="I79" s="506"/>
      <c r="J79" s="507"/>
      <c r="K79" s="676"/>
      <c r="L79" s="199"/>
      <c r="M79" s="236"/>
      <c r="N79" s="199"/>
      <c r="O79" s="199"/>
      <c r="P79" s="199"/>
      <c r="Q79" s="199"/>
      <c r="R79" s="327"/>
      <c r="S79" s="366"/>
      <c r="U79" s="8"/>
      <c r="V79" s="8"/>
      <c r="W79" s="8"/>
      <c r="X79" s="8"/>
      <c r="Y79" s="8"/>
      <c r="Z79" s="8"/>
      <c r="AA79" s="8"/>
      <c r="AB79" s="8"/>
    </row>
    <row r="80" spans="2:28" s="6" customFormat="1" ht="14.25" customHeight="1">
      <c r="B80" s="401"/>
      <c r="C80" s="197" t="s">
        <v>15</v>
      </c>
      <c r="D80" s="504" t="s">
        <v>436</v>
      </c>
      <c r="E80" s="505"/>
      <c r="F80" s="505"/>
      <c r="G80" s="505"/>
      <c r="H80" s="505"/>
      <c r="I80" s="506"/>
      <c r="J80" s="507"/>
      <c r="K80" s="676"/>
      <c r="L80" s="199"/>
      <c r="M80" s="236"/>
      <c r="N80" s="199"/>
      <c r="O80" s="199"/>
      <c r="P80" s="199"/>
      <c r="Q80" s="199"/>
      <c r="R80" s="327"/>
      <c r="S80" s="366"/>
      <c r="U80" s="8"/>
      <c r="V80" s="8"/>
      <c r="W80" s="8"/>
      <c r="X80" s="8"/>
      <c r="Y80" s="8"/>
      <c r="Z80" s="8"/>
      <c r="AA80" s="8"/>
      <c r="AB80" s="8"/>
    </row>
    <row r="81" spans="2:28" s="6" customFormat="1" ht="14.25" customHeight="1">
      <c r="B81" s="401"/>
      <c r="C81" s="197" t="s">
        <v>16</v>
      </c>
      <c r="D81" s="504" t="s">
        <v>435</v>
      </c>
      <c r="E81" s="505"/>
      <c r="F81" s="505"/>
      <c r="G81" s="505"/>
      <c r="H81" s="505"/>
      <c r="I81" s="506"/>
      <c r="J81" s="507"/>
      <c r="K81" s="676"/>
      <c r="L81" s="199"/>
      <c r="M81" s="236"/>
      <c r="N81" s="199"/>
      <c r="O81" s="199"/>
      <c r="P81" s="199"/>
      <c r="Q81" s="199"/>
      <c r="R81" s="327"/>
      <c r="S81" s="366"/>
      <c r="U81" s="8"/>
      <c r="V81" s="8"/>
      <c r="W81" s="8"/>
      <c r="X81" s="8"/>
      <c r="Y81" s="8"/>
      <c r="Z81" s="8"/>
      <c r="AA81" s="8"/>
      <c r="AB81" s="8"/>
    </row>
    <row r="82" spans="2:28" s="6" customFormat="1" ht="14.25" customHeight="1">
      <c r="B82" s="401"/>
      <c r="C82" s="197" t="s">
        <v>146</v>
      </c>
      <c r="D82" s="504" t="s">
        <v>437</v>
      </c>
      <c r="E82" s="505"/>
      <c r="F82" s="505"/>
      <c r="G82" s="505"/>
      <c r="H82" s="505"/>
      <c r="I82" s="506"/>
      <c r="J82" s="507"/>
      <c r="K82" s="676"/>
      <c r="L82" s="199"/>
      <c r="M82" s="236"/>
      <c r="N82" s="199"/>
      <c r="O82" s="199"/>
      <c r="P82" s="199"/>
      <c r="Q82" s="199"/>
      <c r="R82" s="327"/>
      <c r="S82" s="366"/>
      <c r="U82" s="8"/>
      <c r="V82" s="8"/>
      <c r="W82" s="8"/>
      <c r="X82" s="8"/>
      <c r="Y82" s="8"/>
      <c r="Z82" s="8"/>
      <c r="AA82" s="8"/>
      <c r="AB82" s="8"/>
    </row>
    <row r="83" spans="2:28" s="6" customFormat="1" ht="14.25" customHeight="1">
      <c r="B83" s="401"/>
      <c r="C83" s="197" t="s">
        <v>147</v>
      </c>
      <c r="D83" s="504" t="s">
        <v>438</v>
      </c>
      <c r="E83" s="505"/>
      <c r="F83" s="505"/>
      <c r="G83" s="505"/>
      <c r="H83" s="505"/>
      <c r="I83" s="506"/>
      <c r="J83" s="507"/>
      <c r="K83" s="676"/>
      <c r="L83" s="199"/>
      <c r="M83" s="236"/>
      <c r="N83" s="199"/>
      <c r="O83" s="199"/>
      <c r="P83" s="199"/>
      <c r="Q83" s="199"/>
      <c r="R83" s="327"/>
      <c r="S83" s="366"/>
      <c r="U83" s="8"/>
      <c r="V83" s="8"/>
      <c r="W83" s="8"/>
      <c r="X83" s="8"/>
      <c r="Y83" s="8"/>
      <c r="Z83" s="8"/>
      <c r="AA83" s="8"/>
      <c r="AB83" s="8"/>
    </row>
    <row r="84" spans="2:28" s="6" customFormat="1" ht="14.25" customHeight="1">
      <c r="B84" s="401"/>
      <c r="C84" s="197" t="s">
        <v>294</v>
      </c>
      <c r="D84" s="504" t="s">
        <v>1477</v>
      </c>
      <c r="E84" s="505"/>
      <c r="F84" s="505"/>
      <c r="G84" s="505"/>
      <c r="H84" s="505"/>
      <c r="I84" s="506"/>
      <c r="J84" s="507"/>
      <c r="K84" s="676"/>
      <c r="L84" s="199"/>
      <c r="M84" s="236"/>
      <c r="N84" s="199"/>
      <c r="O84" s="199"/>
      <c r="P84" s="199"/>
      <c r="Q84" s="199"/>
      <c r="R84" s="327"/>
      <c r="S84" s="366"/>
      <c r="U84" s="8"/>
      <c r="V84" s="8"/>
      <c r="W84" s="8"/>
      <c r="X84" s="8"/>
      <c r="Y84" s="8"/>
      <c r="Z84" s="8"/>
      <c r="AA84" s="8"/>
      <c r="AB84" s="8"/>
    </row>
    <row r="85" spans="2:28" s="6" customFormat="1" ht="14.25" customHeight="1">
      <c r="B85" s="401"/>
      <c r="C85" s="197" t="s">
        <v>295</v>
      </c>
      <c r="D85" s="504" t="s">
        <v>765</v>
      </c>
      <c r="E85" s="505"/>
      <c r="F85" s="505"/>
      <c r="G85" s="505"/>
      <c r="H85" s="505"/>
      <c r="I85" s="506"/>
      <c r="J85" s="507"/>
      <c r="K85" s="676"/>
      <c r="L85" s="199"/>
      <c r="M85" s="236"/>
      <c r="N85" s="199"/>
      <c r="O85" s="199"/>
      <c r="P85" s="199"/>
      <c r="Q85" s="199"/>
      <c r="R85" s="327"/>
      <c r="S85" s="366"/>
      <c r="U85" s="8"/>
      <c r="V85" s="8"/>
      <c r="W85" s="8"/>
      <c r="X85" s="8"/>
      <c r="Y85" s="8"/>
      <c r="Z85" s="8"/>
      <c r="AA85" s="8"/>
      <c r="AB85" s="8"/>
    </row>
    <row r="86" spans="2:28" s="6" customFormat="1" ht="14.25" customHeight="1">
      <c r="B86" s="401"/>
      <c r="C86" s="197" t="s">
        <v>296</v>
      </c>
      <c r="D86" s="504" t="s">
        <v>766</v>
      </c>
      <c r="E86" s="505"/>
      <c r="F86" s="505"/>
      <c r="G86" s="505"/>
      <c r="H86" s="505"/>
      <c r="I86" s="506"/>
      <c r="J86" s="507"/>
      <c r="K86" s="676"/>
      <c r="L86" s="235" t="str">
        <f>IF(J87&gt;J86, "Number of total retail outlets is GREATER than or equal to the number of duty-free shops", "")</f>
        <v/>
      </c>
      <c r="M86" s="200"/>
      <c r="N86" s="199"/>
      <c r="O86" s="199"/>
      <c r="P86" s="199"/>
      <c r="Q86" s="199"/>
      <c r="R86" s="327"/>
      <c r="S86" s="366"/>
      <c r="U86" s="8"/>
      <c r="V86" s="8"/>
      <c r="W86" s="8"/>
      <c r="X86" s="8"/>
      <c r="Y86" s="8"/>
      <c r="Z86" s="8"/>
      <c r="AA86" s="8"/>
      <c r="AB86" s="8"/>
    </row>
    <row r="87" spans="2:28" s="6" customFormat="1" ht="14.25" customHeight="1">
      <c r="B87" s="401"/>
      <c r="C87" s="192" t="s">
        <v>303</v>
      </c>
      <c r="D87" s="504" t="s">
        <v>7767</v>
      </c>
      <c r="E87" s="505"/>
      <c r="F87" s="505"/>
      <c r="G87" s="505"/>
      <c r="H87" s="505"/>
      <c r="I87" s="506"/>
      <c r="J87" s="507"/>
      <c r="K87" s="676"/>
      <c r="L87" s="199"/>
      <c r="M87" s="236"/>
      <c r="N87" s="199"/>
      <c r="O87" s="199"/>
      <c r="P87" s="199"/>
      <c r="Q87" s="199"/>
      <c r="R87" s="327"/>
      <c r="S87" s="366"/>
      <c r="U87" s="8"/>
      <c r="V87" s="8"/>
      <c r="W87" s="8"/>
      <c r="X87" s="8"/>
      <c r="Y87" s="8"/>
      <c r="Z87" s="8"/>
      <c r="AA87" s="8"/>
      <c r="AB87" s="8"/>
    </row>
    <row r="88" spans="2:28" s="6" customFormat="1" ht="14.25" customHeight="1">
      <c r="B88" s="401"/>
      <c r="C88" s="197" t="s">
        <v>297</v>
      </c>
      <c r="D88" s="504" t="s">
        <v>767</v>
      </c>
      <c r="E88" s="505"/>
      <c r="F88" s="505"/>
      <c r="G88" s="505"/>
      <c r="H88" s="505"/>
      <c r="I88" s="506"/>
      <c r="J88" s="507"/>
      <c r="K88" s="676"/>
      <c r="L88" s="199"/>
      <c r="M88" s="236"/>
      <c r="N88" s="199"/>
      <c r="O88" s="199"/>
      <c r="P88" s="199"/>
      <c r="Q88" s="199"/>
      <c r="R88" s="327"/>
      <c r="S88" s="366"/>
      <c r="U88" s="8"/>
      <c r="V88" s="8"/>
      <c r="W88" s="8"/>
      <c r="X88" s="8"/>
      <c r="Y88" s="8"/>
      <c r="Z88" s="8"/>
      <c r="AA88" s="8"/>
      <c r="AB88" s="8"/>
    </row>
    <row r="89" spans="2:28" s="6" customFormat="1" ht="14.25" customHeight="1">
      <c r="B89" s="401"/>
      <c r="C89" s="197" t="s">
        <v>803</v>
      </c>
      <c r="D89" s="334" t="s">
        <v>810</v>
      </c>
      <c r="E89" s="329"/>
      <c r="F89" s="329"/>
      <c r="G89" s="329"/>
      <c r="H89" s="329"/>
      <c r="I89" s="329"/>
      <c r="J89" s="507"/>
      <c r="K89" s="676"/>
      <c r="L89" s="199"/>
      <c r="M89" s="236"/>
      <c r="N89" s="199"/>
      <c r="O89" s="199"/>
      <c r="P89" s="199"/>
      <c r="Q89" s="199"/>
      <c r="R89" s="327"/>
      <c r="S89" s="366"/>
      <c r="U89" s="8"/>
      <c r="V89" s="8"/>
      <c r="W89" s="8"/>
      <c r="X89" s="8"/>
      <c r="Y89" s="8"/>
      <c r="Z89" s="8"/>
      <c r="AA89" s="8"/>
      <c r="AB89" s="8"/>
    </row>
    <row r="90" spans="2:28" s="6" customFormat="1" ht="14.25" customHeight="1">
      <c r="B90" s="401"/>
      <c r="C90" s="197" t="s">
        <v>804</v>
      </c>
      <c r="D90" s="334" t="s">
        <v>1478</v>
      </c>
      <c r="E90" s="329"/>
      <c r="F90" s="329"/>
      <c r="G90" s="329"/>
      <c r="H90" s="329"/>
      <c r="I90" s="329"/>
      <c r="J90" s="507"/>
      <c r="K90" s="676"/>
      <c r="L90" s="199"/>
      <c r="M90" s="236"/>
      <c r="N90" s="199"/>
      <c r="O90" s="199"/>
      <c r="P90" s="199"/>
      <c r="Q90" s="199"/>
      <c r="R90" s="327"/>
      <c r="S90" s="366"/>
      <c r="U90" s="8"/>
      <c r="V90" s="8"/>
      <c r="W90" s="8"/>
      <c r="X90" s="8"/>
      <c r="Y90" s="8"/>
      <c r="Z90" s="8"/>
      <c r="AA90" s="8"/>
      <c r="AB90" s="8"/>
    </row>
    <row r="91" spans="2:28" s="6" customFormat="1" ht="14.25" customHeight="1" thickBot="1">
      <c r="B91" s="367"/>
      <c r="C91" s="368"/>
      <c r="D91" s="368"/>
      <c r="E91" s="368"/>
      <c r="F91" s="368"/>
      <c r="G91" s="368"/>
      <c r="H91" s="368"/>
      <c r="I91" s="368"/>
      <c r="J91" s="368"/>
      <c r="K91" s="369"/>
      <c r="L91" s="369"/>
      <c r="M91" s="369"/>
      <c r="N91" s="369"/>
      <c r="O91" s="369"/>
      <c r="P91" s="369"/>
      <c r="Q91" s="369"/>
      <c r="R91" s="368"/>
      <c r="S91" s="370"/>
      <c r="U91" s="8"/>
      <c r="V91" s="8"/>
      <c r="W91" s="8"/>
      <c r="X91" s="8"/>
      <c r="Y91" s="8"/>
      <c r="Z91" s="8"/>
      <c r="AA91" s="8"/>
      <c r="AB91" s="8"/>
    </row>
    <row r="92" spans="2:28" s="6" customFormat="1" ht="15.75" thickTop="1" thickBot="1">
      <c r="K92" s="232"/>
      <c r="L92" s="232"/>
      <c r="M92" s="232"/>
      <c r="N92" s="232"/>
      <c r="O92" s="232"/>
      <c r="P92" s="232"/>
      <c r="Q92" s="232"/>
      <c r="U92" s="8"/>
      <c r="V92" s="8"/>
      <c r="W92" s="8"/>
      <c r="X92" s="8"/>
      <c r="Y92" s="8"/>
      <c r="Z92" s="8"/>
      <c r="AA92" s="8"/>
      <c r="AB92" s="8"/>
    </row>
    <row r="93" spans="2:28" s="6" customFormat="1" ht="14.25" customHeight="1" thickTop="1">
      <c r="B93" s="361"/>
      <c r="C93" s="362"/>
      <c r="D93" s="362"/>
      <c r="E93" s="362"/>
      <c r="F93" s="362"/>
      <c r="G93" s="362"/>
      <c r="H93" s="362"/>
      <c r="I93" s="362"/>
      <c r="J93" s="362"/>
      <c r="K93" s="363"/>
      <c r="L93" s="363"/>
      <c r="M93" s="363"/>
      <c r="N93" s="363"/>
      <c r="O93" s="363"/>
      <c r="P93" s="363"/>
      <c r="Q93" s="363"/>
      <c r="R93" s="362"/>
      <c r="S93" s="364"/>
      <c r="U93" s="8"/>
      <c r="V93" s="8"/>
      <c r="W93" s="8"/>
      <c r="X93" s="8"/>
      <c r="Y93" s="8"/>
      <c r="Z93" s="8"/>
      <c r="AA93" s="8"/>
      <c r="AB93" s="8"/>
    </row>
    <row r="94" spans="2:28" s="6" customFormat="1" ht="14.25" customHeight="1">
      <c r="B94" s="365"/>
      <c r="C94" s="231" t="s">
        <v>7769</v>
      </c>
      <c r="D94" s="231" t="s">
        <v>10967</v>
      </c>
      <c r="E94" s="327"/>
      <c r="F94" s="327"/>
      <c r="G94" s="327"/>
      <c r="H94" s="327"/>
      <c r="I94" s="327"/>
      <c r="J94" s="327"/>
      <c r="K94" s="199"/>
      <c r="L94" s="199"/>
      <c r="M94" s="199"/>
      <c r="N94" s="199"/>
      <c r="O94" s="199"/>
      <c r="P94" s="199"/>
      <c r="Q94" s="199"/>
      <c r="R94" s="327"/>
      <c r="S94" s="366"/>
      <c r="U94" s="8"/>
      <c r="V94" s="8"/>
      <c r="W94" s="8"/>
      <c r="X94" s="8"/>
      <c r="Y94" s="8"/>
      <c r="Z94" s="8"/>
      <c r="AA94" s="8"/>
      <c r="AB94" s="8"/>
    </row>
    <row r="95" spans="2:28" s="6" customFormat="1">
      <c r="B95" s="401"/>
      <c r="C95" s="59"/>
      <c r="D95" s="41"/>
      <c r="E95" s="59"/>
      <c r="F95" s="59"/>
      <c r="G95" s="59"/>
      <c r="H95" s="59"/>
      <c r="I95" s="59"/>
      <c r="J95" s="327"/>
      <c r="K95" s="199"/>
      <c r="L95" s="199"/>
      <c r="M95" s="512" t="s">
        <v>298</v>
      </c>
      <c r="N95" s="512"/>
      <c r="O95" s="512"/>
      <c r="P95" s="199"/>
      <c r="Q95" s="199"/>
      <c r="R95" s="327"/>
      <c r="S95" s="366"/>
      <c r="U95" s="8"/>
      <c r="V95" s="8"/>
      <c r="W95" s="8"/>
      <c r="X95" s="8"/>
      <c r="Y95" s="8"/>
      <c r="Z95" s="8"/>
      <c r="AA95" s="8"/>
      <c r="AB95" s="8"/>
    </row>
    <row r="96" spans="2:28" s="6" customFormat="1">
      <c r="B96" s="401"/>
      <c r="C96" s="222">
        <v>4.0999999999999996</v>
      </c>
      <c r="D96" s="184" t="s">
        <v>7770</v>
      </c>
      <c r="E96" s="115"/>
      <c r="F96" s="115"/>
      <c r="G96" s="115"/>
      <c r="H96" s="115"/>
      <c r="I96" s="115"/>
      <c r="J96" s="115"/>
      <c r="K96" s="184"/>
      <c r="L96" s="182"/>
      <c r="M96" s="515"/>
      <c r="N96" s="516"/>
      <c r="O96" s="675"/>
      <c r="P96" s="199"/>
      <c r="Q96" s="199"/>
      <c r="R96" s="327"/>
      <c r="S96" s="366"/>
      <c r="U96" s="8"/>
      <c r="V96" s="8"/>
      <c r="W96" s="8"/>
      <c r="X96" s="8"/>
      <c r="Y96" s="8"/>
      <c r="Z96" s="8"/>
      <c r="AA96" s="8"/>
      <c r="AB96" s="8"/>
    </row>
    <row r="97" spans="2:28" s="6" customFormat="1">
      <c r="B97" s="365"/>
      <c r="C97" s="163"/>
      <c r="D97" s="47"/>
      <c r="E97" s="115"/>
      <c r="F97" s="115"/>
      <c r="G97" s="115"/>
      <c r="H97" s="115"/>
      <c r="I97" s="36"/>
      <c r="J97" s="36"/>
      <c r="K97" s="182"/>
      <c r="L97" s="182"/>
      <c r="M97" s="589"/>
      <c r="N97" s="589"/>
      <c r="O97" s="589"/>
      <c r="P97" s="199"/>
      <c r="Q97" s="199"/>
      <c r="R97" s="327"/>
      <c r="S97" s="366"/>
      <c r="U97" s="8"/>
      <c r="V97" s="8"/>
      <c r="W97" s="8"/>
      <c r="X97" s="8"/>
      <c r="Y97" s="8"/>
      <c r="Z97" s="8"/>
      <c r="AA97" s="8"/>
      <c r="AB97" s="8"/>
    </row>
    <row r="98" spans="2:28" s="6" customFormat="1">
      <c r="B98" s="365"/>
      <c r="C98" s="222">
        <v>4.2</v>
      </c>
      <c r="D98" s="184" t="s">
        <v>7771</v>
      </c>
      <c r="E98" s="36"/>
      <c r="F98" s="36"/>
      <c r="G98" s="36"/>
      <c r="H98" s="36"/>
      <c r="I98" s="36"/>
      <c r="J98" s="36"/>
      <c r="K98" s="182"/>
      <c r="L98" s="182"/>
      <c r="M98" s="515"/>
      <c r="N98" s="516"/>
      <c r="O98" s="675"/>
      <c r="P98" s="199"/>
      <c r="Q98" s="199"/>
      <c r="R98" s="327"/>
      <c r="S98" s="366"/>
      <c r="U98" s="8"/>
      <c r="V98" s="8"/>
      <c r="W98" s="8"/>
      <c r="X98" s="8"/>
      <c r="Y98" s="8"/>
      <c r="Z98" s="8"/>
      <c r="AA98" s="8"/>
      <c r="AB98" s="8"/>
    </row>
    <row r="99" spans="2:28" s="6" customFormat="1">
      <c r="B99" s="365"/>
      <c r="C99" s="163"/>
      <c r="D99" s="47"/>
      <c r="E99" s="115"/>
      <c r="F99" s="115"/>
      <c r="G99" s="115"/>
      <c r="H99" s="115"/>
      <c r="I99" s="36"/>
      <c r="J99" s="36"/>
      <c r="K99" s="182"/>
      <c r="L99" s="182"/>
      <c r="M99" s="589"/>
      <c r="N99" s="589"/>
      <c r="O99" s="589"/>
      <c r="P99" s="199"/>
      <c r="Q99" s="199"/>
      <c r="R99" s="327"/>
      <c r="S99" s="366"/>
      <c r="U99" s="8"/>
      <c r="V99" s="8"/>
      <c r="W99" s="8"/>
      <c r="X99" s="8"/>
      <c r="Y99" s="8"/>
      <c r="Z99" s="8"/>
      <c r="AA99" s="8"/>
      <c r="AB99" s="8"/>
    </row>
    <row r="100" spans="2:28" s="6" customFormat="1">
      <c r="B100" s="365"/>
      <c r="C100" s="222">
        <v>4.3</v>
      </c>
      <c r="D100" s="184" t="s">
        <v>7772</v>
      </c>
      <c r="E100" s="36"/>
      <c r="F100" s="36"/>
      <c r="G100" s="36"/>
      <c r="H100" s="36"/>
      <c r="I100" s="36"/>
      <c r="J100" s="36"/>
      <c r="K100" s="182"/>
      <c r="L100" s="182"/>
      <c r="M100" s="515"/>
      <c r="N100" s="516"/>
      <c r="O100" s="675"/>
      <c r="P100" s="199"/>
      <c r="Q100" s="199"/>
      <c r="R100" s="327"/>
      <c r="S100" s="366"/>
      <c r="U100" s="8"/>
      <c r="V100" s="8"/>
      <c r="W100" s="8"/>
      <c r="X100" s="8"/>
      <c r="Y100" s="8"/>
      <c r="Z100" s="8"/>
      <c r="AA100" s="8"/>
      <c r="AB100" s="8"/>
    </row>
    <row r="101" spans="2:28" s="6" customFormat="1">
      <c r="B101" s="365"/>
      <c r="C101" s="159"/>
      <c r="D101" s="38"/>
      <c r="E101" s="36"/>
      <c r="F101" s="36"/>
      <c r="G101" s="36"/>
      <c r="H101" s="36"/>
      <c r="I101" s="36"/>
      <c r="J101" s="36"/>
      <c r="K101" s="182"/>
      <c r="L101" s="182"/>
      <c r="M101" s="589"/>
      <c r="N101" s="589"/>
      <c r="O101" s="589"/>
      <c r="P101" s="199"/>
      <c r="Q101" s="199"/>
      <c r="R101" s="327"/>
      <c r="S101" s="366"/>
      <c r="U101" s="8"/>
      <c r="V101" s="8"/>
      <c r="W101" s="8"/>
      <c r="X101" s="8"/>
      <c r="Y101" s="8"/>
      <c r="Z101" s="8"/>
      <c r="AA101" s="8"/>
      <c r="AB101" s="8"/>
    </row>
    <row r="102" spans="2:28" s="6" customFormat="1">
      <c r="B102" s="365"/>
      <c r="C102" s="222">
        <v>4.4000000000000004</v>
      </c>
      <c r="D102" s="184" t="s">
        <v>7773</v>
      </c>
      <c r="E102" s="36"/>
      <c r="F102" s="36"/>
      <c r="G102" s="36"/>
      <c r="H102" s="36"/>
      <c r="I102" s="36"/>
      <c r="J102" s="36"/>
      <c r="K102" s="182"/>
      <c r="L102" s="182"/>
      <c r="M102" s="515"/>
      <c r="N102" s="516"/>
      <c r="O102" s="675"/>
      <c r="P102" s="199"/>
      <c r="Q102" s="199"/>
      <c r="R102" s="327"/>
      <c r="S102" s="366"/>
      <c r="U102" s="8"/>
      <c r="V102" s="8"/>
      <c r="W102" s="8"/>
      <c r="X102" s="8"/>
      <c r="Y102" s="8"/>
      <c r="Z102" s="8"/>
      <c r="AA102" s="8"/>
      <c r="AB102" s="8"/>
    </row>
    <row r="103" spans="2:28" s="6" customFormat="1">
      <c r="B103" s="365"/>
      <c r="C103" s="159"/>
      <c r="D103" s="38"/>
      <c r="E103" s="36"/>
      <c r="F103" s="36"/>
      <c r="G103" s="36"/>
      <c r="H103" s="36"/>
      <c r="I103" s="36"/>
      <c r="J103" s="36"/>
      <c r="K103" s="182"/>
      <c r="L103" s="182"/>
      <c r="M103" s="589"/>
      <c r="N103" s="589"/>
      <c r="O103" s="589"/>
      <c r="P103" s="199"/>
      <c r="Q103" s="199"/>
      <c r="R103" s="327"/>
      <c r="S103" s="366"/>
      <c r="U103" s="8"/>
      <c r="V103" s="8"/>
      <c r="W103" s="8"/>
      <c r="X103" s="8"/>
      <c r="Y103" s="8"/>
      <c r="Z103" s="8"/>
      <c r="AA103" s="8"/>
      <c r="AB103" s="8"/>
    </row>
    <row r="104" spans="2:28" s="6" customFormat="1">
      <c r="B104" s="365"/>
      <c r="C104" s="222">
        <v>4.5</v>
      </c>
      <c r="D104" s="334" t="s">
        <v>7774</v>
      </c>
      <c r="E104" s="115"/>
      <c r="F104" s="115"/>
      <c r="G104" s="115"/>
      <c r="H104" s="115"/>
      <c r="I104" s="115"/>
      <c r="J104" s="115"/>
      <c r="K104" s="182"/>
      <c r="L104" s="182"/>
      <c r="M104" s="599"/>
      <c r="N104" s="696"/>
      <c r="O104" s="697"/>
      <c r="P104" s="199" t="s">
        <v>309</v>
      </c>
      <c r="Q104" s="199"/>
      <c r="R104" s="327"/>
      <c r="S104" s="366"/>
      <c r="U104" s="8"/>
      <c r="V104" s="8"/>
      <c r="W104" s="8"/>
      <c r="X104" s="8"/>
      <c r="Y104" s="8"/>
      <c r="Z104" s="8"/>
      <c r="AA104" s="8"/>
      <c r="AB104" s="8"/>
    </row>
    <row r="105" spans="2:28" s="6" customFormat="1">
      <c r="B105" s="365"/>
      <c r="C105" s="159"/>
      <c r="D105" s="198" t="s">
        <v>10968</v>
      </c>
      <c r="E105" s="115"/>
      <c r="F105" s="115"/>
      <c r="G105" s="115"/>
      <c r="H105" s="115"/>
      <c r="I105" s="115"/>
      <c r="J105" s="115"/>
      <c r="K105" s="182"/>
      <c r="L105" s="182"/>
      <c r="M105" s="589"/>
      <c r="N105" s="589"/>
      <c r="O105" s="589"/>
      <c r="P105" s="182"/>
      <c r="Q105" s="199"/>
      <c r="R105" s="327"/>
      <c r="S105" s="366"/>
      <c r="U105" s="8"/>
      <c r="V105" s="8"/>
      <c r="W105" s="8"/>
      <c r="X105" s="8"/>
      <c r="Y105" s="8"/>
      <c r="Z105" s="8"/>
      <c r="AA105" s="8"/>
      <c r="AB105" s="8"/>
    </row>
    <row r="106" spans="2:28" s="6" customFormat="1">
      <c r="B106" s="365"/>
      <c r="C106" s="222">
        <v>4.5999999999999996</v>
      </c>
      <c r="D106" s="198" t="s">
        <v>10969</v>
      </c>
      <c r="E106" s="36"/>
      <c r="F106" s="36"/>
      <c r="G106" s="36"/>
      <c r="H106" s="36"/>
      <c r="I106" s="36"/>
      <c r="J106" s="36"/>
      <c r="K106" s="182"/>
      <c r="L106" s="182"/>
      <c r="M106" s="515"/>
      <c r="N106" s="516"/>
      <c r="O106" s="675"/>
      <c r="P106" s="182"/>
      <c r="Q106" s="199"/>
      <c r="R106" s="327"/>
      <c r="S106" s="366"/>
      <c r="U106" s="8"/>
      <c r="V106" s="8"/>
      <c r="W106" s="8"/>
      <c r="X106" s="8"/>
      <c r="Y106" s="8"/>
      <c r="Z106" s="8"/>
      <c r="AA106" s="8"/>
      <c r="AB106" s="8"/>
    </row>
    <row r="107" spans="2:28" s="6" customFormat="1">
      <c r="B107" s="365"/>
      <c r="C107" s="61"/>
      <c r="D107" s="198" t="s">
        <v>441</v>
      </c>
      <c r="E107" s="36"/>
      <c r="F107" s="36"/>
      <c r="G107" s="36"/>
      <c r="H107" s="36"/>
      <c r="I107" s="36"/>
      <c r="J107" s="36"/>
      <c r="K107" s="182"/>
      <c r="L107" s="182"/>
      <c r="M107" s="603"/>
      <c r="N107" s="603"/>
      <c r="O107" s="603"/>
      <c r="P107" s="182"/>
      <c r="Q107" s="199"/>
      <c r="R107" s="327"/>
      <c r="S107" s="366"/>
      <c r="U107" s="8"/>
      <c r="V107" s="8"/>
      <c r="W107" s="8"/>
      <c r="X107" s="8"/>
      <c r="Y107" s="8"/>
      <c r="Z107" s="8"/>
      <c r="AA107" s="8"/>
      <c r="AB107" s="8"/>
    </row>
    <row r="108" spans="2:28" s="6" customFormat="1" ht="14.25" customHeight="1" thickBot="1">
      <c r="B108" s="367"/>
      <c r="C108" s="368"/>
      <c r="D108" s="368"/>
      <c r="E108" s="368"/>
      <c r="F108" s="368"/>
      <c r="G108" s="368"/>
      <c r="H108" s="368"/>
      <c r="I108" s="368"/>
      <c r="J108" s="368"/>
      <c r="K108" s="369"/>
      <c r="L108" s="369"/>
      <c r="M108" s="369"/>
      <c r="N108" s="369"/>
      <c r="O108" s="369"/>
      <c r="P108" s="369"/>
      <c r="Q108" s="369"/>
      <c r="R108" s="368"/>
      <c r="S108" s="370"/>
      <c r="U108" s="8"/>
      <c r="V108" s="8"/>
      <c r="W108" s="8"/>
      <c r="X108" s="8"/>
      <c r="Y108" s="8"/>
      <c r="Z108" s="8"/>
      <c r="AA108" s="8"/>
      <c r="AB108" s="8"/>
    </row>
    <row r="109" spans="2:28" s="6" customFormat="1" ht="15.75" thickTop="1" thickBot="1">
      <c r="K109" s="232"/>
      <c r="L109" s="232"/>
      <c r="M109" s="232"/>
      <c r="N109" s="232"/>
      <c r="O109" s="232"/>
      <c r="P109" s="232"/>
      <c r="Q109" s="232"/>
      <c r="U109" s="8"/>
      <c r="V109" s="8"/>
      <c r="W109" s="8"/>
      <c r="X109" s="8"/>
      <c r="Y109" s="8"/>
      <c r="Z109" s="8"/>
      <c r="AA109" s="8"/>
      <c r="AB109" s="8"/>
    </row>
    <row r="110" spans="2:28" s="6" customFormat="1" ht="14.25" customHeight="1" thickTop="1">
      <c r="B110" s="379"/>
      <c r="C110" s="363"/>
      <c r="D110" s="363"/>
      <c r="E110" s="363"/>
      <c r="F110" s="363"/>
      <c r="G110" s="363"/>
      <c r="H110" s="363"/>
      <c r="I110" s="363"/>
      <c r="J110" s="363"/>
      <c r="K110" s="363"/>
      <c r="L110" s="363"/>
      <c r="M110" s="363"/>
      <c r="N110" s="363"/>
      <c r="O110" s="363"/>
      <c r="P110" s="391"/>
      <c r="Q110" s="363"/>
      <c r="R110" s="392"/>
      <c r="S110" s="393"/>
    </row>
    <row r="111" spans="2:28" s="6" customFormat="1" ht="14.25" customHeight="1">
      <c r="B111" s="381"/>
      <c r="C111" s="231" t="s">
        <v>491</v>
      </c>
      <c r="D111" s="199"/>
      <c r="E111" s="199"/>
      <c r="F111" s="199"/>
      <c r="G111" s="199"/>
      <c r="H111" s="199"/>
      <c r="I111" s="199"/>
      <c r="J111" s="199"/>
      <c r="K111" s="199"/>
      <c r="L111" s="199"/>
      <c r="M111" s="332"/>
      <c r="N111" s="199"/>
      <c r="O111" s="199"/>
      <c r="P111" s="199"/>
      <c r="Q111" s="199"/>
      <c r="R111" s="199"/>
      <c r="S111" s="394"/>
    </row>
    <row r="112" spans="2:28" s="6" customFormat="1" ht="14.25" customHeight="1">
      <c r="B112" s="381"/>
      <c r="C112" s="231"/>
      <c r="D112" s="199"/>
      <c r="E112" s="199"/>
      <c r="F112" s="199"/>
      <c r="G112" s="199"/>
      <c r="H112" s="199"/>
      <c r="I112" s="199"/>
      <c r="J112" s="199"/>
      <c r="K112" s="534" t="s">
        <v>489</v>
      </c>
      <c r="L112" s="535"/>
      <c r="M112" s="535"/>
      <c r="N112" s="199"/>
      <c r="O112" s="199"/>
      <c r="P112" s="199"/>
      <c r="Q112" s="199"/>
      <c r="R112" s="275"/>
      <c r="S112" s="394"/>
    </row>
    <row r="113" spans="2:19" s="6" customFormat="1" ht="14.25" customHeight="1" thickBot="1">
      <c r="B113" s="381"/>
      <c r="C113" s="231"/>
      <c r="D113" s="199"/>
      <c r="E113" s="199"/>
      <c r="F113" s="199"/>
      <c r="G113" s="199"/>
      <c r="H113" s="199"/>
      <c r="I113" s="199"/>
      <c r="J113" s="199"/>
      <c r="K113" s="602"/>
      <c r="L113" s="602"/>
      <c r="M113" s="602"/>
      <c r="N113" s="199"/>
      <c r="O113" s="199"/>
      <c r="P113" s="199"/>
      <c r="Q113" s="199"/>
      <c r="R113" s="275"/>
      <c r="S113" s="394"/>
    </row>
    <row r="114" spans="2:19" s="6" customFormat="1" ht="14.25" customHeight="1" thickBot="1">
      <c r="B114" s="381"/>
      <c r="C114" s="261">
        <v>5.0999999999999996</v>
      </c>
      <c r="D114" s="200" t="s">
        <v>1479</v>
      </c>
      <c r="E114" s="199"/>
      <c r="F114" s="199"/>
      <c r="G114" s="199"/>
      <c r="H114" s="199"/>
      <c r="I114" s="233"/>
      <c r="J114" s="233"/>
      <c r="K114" s="454"/>
      <c r="L114" s="591"/>
      <c r="M114" s="592"/>
      <c r="N114" s="199"/>
      <c r="O114" s="609" t="str">
        <f>IF(AND(ISNUMBER(K114), ISNUMBER(K116), K114&gt;K116), "5.2 &lt; 5.1", "")</f>
        <v/>
      </c>
      <c r="P114" s="610"/>
      <c r="Q114" s="610"/>
      <c r="R114" s="275"/>
      <c r="S114" s="394"/>
    </row>
    <row r="115" spans="2:19" s="6" customFormat="1" ht="14.25" customHeight="1" thickBot="1">
      <c r="B115" s="381"/>
      <c r="C115" s="261"/>
      <c r="D115" s="200"/>
      <c r="E115" s="199"/>
      <c r="F115" s="199"/>
      <c r="G115" s="199"/>
      <c r="H115" s="199"/>
      <c r="I115" s="233"/>
      <c r="J115" s="233"/>
      <c r="K115" s="233"/>
      <c r="L115" s="233"/>
      <c r="M115" s="233"/>
      <c r="N115" s="233"/>
      <c r="O115" s="595"/>
      <c r="P115" s="596"/>
      <c r="Q115" s="596"/>
      <c r="R115" s="275"/>
      <c r="S115" s="394"/>
    </row>
    <row r="116" spans="2:19" s="6" customFormat="1" ht="14.25" customHeight="1" thickBot="1">
      <c r="B116" s="381"/>
      <c r="C116" s="261">
        <v>5.2</v>
      </c>
      <c r="D116" s="200" t="s">
        <v>488</v>
      </c>
      <c r="E116" s="199"/>
      <c r="F116" s="193"/>
      <c r="G116" s="193"/>
      <c r="H116" s="193"/>
      <c r="I116" s="233"/>
      <c r="J116" s="233"/>
      <c r="K116" s="454"/>
      <c r="L116" s="591"/>
      <c r="M116" s="592"/>
      <c r="N116" s="199"/>
      <c r="O116" s="609" t="str">
        <f>IF(AND(ISNUMBER(K114), ISNUMBER(K116), K116&lt;K114), "5.1 &gt; 5.2", "")</f>
        <v/>
      </c>
      <c r="P116" s="610"/>
      <c r="Q116" s="610"/>
      <c r="R116" s="275"/>
      <c r="S116" s="394"/>
    </row>
    <row r="117" spans="2:19" s="6" customFormat="1" ht="14.25" customHeight="1">
      <c r="B117" s="381"/>
      <c r="C117" s="262"/>
      <c r="D117" s="193" t="s">
        <v>1480</v>
      </c>
      <c r="E117" s="199"/>
      <c r="F117" s="193"/>
      <c r="G117" s="193"/>
      <c r="H117" s="193"/>
      <c r="I117" s="199"/>
      <c r="J117" s="199"/>
      <c r="K117" s="199"/>
      <c r="L117" s="199"/>
      <c r="M117" s="199"/>
      <c r="N117" s="199"/>
      <c r="O117" s="199"/>
      <c r="P117" s="199"/>
      <c r="Q117" s="199"/>
      <c r="R117" s="275"/>
      <c r="S117" s="394"/>
    </row>
    <row r="118" spans="2:19" s="6" customFormat="1" ht="14.25" customHeight="1">
      <c r="B118" s="381"/>
      <c r="C118" s="262"/>
      <c r="D118" s="193" t="s">
        <v>1481</v>
      </c>
      <c r="E118" s="199"/>
      <c r="F118" s="193"/>
      <c r="G118" s="193"/>
      <c r="H118" s="193"/>
      <c r="I118" s="199"/>
      <c r="J118" s="199"/>
      <c r="K118" s="199"/>
      <c r="L118" s="199"/>
      <c r="M118" s="199"/>
      <c r="N118" s="199"/>
      <c r="O118" s="199"/>
      <c r="P118" s="199"/>
      <c r="Q118" s="199"/>
      <c r="R118" s="275"/>
      <c r="S118" s="394"/>
    </row>
    <row r="119" spans="2:19" s="6" customFormat="1" ht="14.25" customHeight="1">
      <c r="B119" s="381"/>
      <c r="C119" s="262"/>
      <c r="D119" s="200"/>
      <c r="E119" s="199"/>
      <c r="F119" s="199"/>
      <c r="G119" s="199"/>
      <c r="H119" s="199"/>
      <c r="I119" s="233"/>
      <c r="J119" s="233"/>
      <c r="K119" s="233"/>
      <c r="L119" s="233"/>
      <c r="M119" s="233"/>
      <c r="N119" s="233"/>
      <c r="O119" s="233"/>
      <c r="P119" s="233"/>
      <c r="Q119" s="233"/>
      <c r="R119" s="199"/>
      <c r="S119" s="394"/>
    </row>
    <row r="120" spans="2:19" s="6" customFormat="1" ht="14.25" customHeight="1">
      <c r="B120" s="381"/>
      <c r="C120" s="689" t="s">
        <v>1497</v>
      </c>
      <c r="D120" s="690"/>
      <c r="E120" s="690"/>
      <c r="F120" s="690"/>
      <c r="G120" s="690"/>
      <c r="H120" s="690"/>
      <c r="I120" s="690"/>
      <c r="J120" s="690"/>
      <c r="K120" s="690"/>
      <c r="L120" s="691"/>
      <c r="M120" s="691"/>
      <c r="N120" s="691"/>
      <c r="O120" s="691"/>
      <c r="P120" s="691"/>
      <c r="Q120" s="691"/>
      <c r="R120" s="199"/>
      <c r="S120" s="394"/>
    </row>
    <row r="121" spans="2:19" s="6" customFormat="1" ht="14.25" customHeight="1">
      <c r="B121" s="381"/>
      <c r="C121" s="690"/>
      <c r="D121" s="690"/>
      <c r="E121" s="690"/>
      <c r="F121" s="690"/>
      <c r="G121" s="690"/>
      <c r="H121" s="690"/>
      <c r="I121" s="690"/>
      <c r="J121" s="690"/>
      <c r="K121" s="690"/>
      <c r="L121" s="691"/>
      <c r="M121" s="691"/>
      <c r="N121" s="691"/>
      <c r="O121" s="691"/>
      <c r="P121" s="691"/>
      <c r="Q121" s="691"/>
      <c r="R121" s="199"/>
      <c r="S121" s="394"/>
    </row>
    <row r="122" spans="2:19" s="6" customFormat="1" ht="14.25" customHeight="1">
      <c r="B122" s="381"/>
      <c r="C122" s="690"/>
      <c r="D122" s="690"/>
      <c r="E122" s="690"/>
      <c r="F122" s="690"/>
      <c r="G122" s="690"/>
      <c r="H122" s="690"/>
      <c r="I122" s="690"/>
      <c r="J122" s="690"/>
      <c r="K122" s="690"/>
      <c r="L122" s="691"/>
      <c r="M122" s="691"/>
      <c r="N122" s="691"/>
      <c r="O122" s="691"/>
      <c r="P122" s="691"/>
      <c r="Q122" s="691"/>
      <c r="R122" s="199"/>
      <c r="S122" s="394"/>
    </row>
    <row r="123" spans="2:19" s="6" customFormat="1" ht="14.25" customHeight="1">
      <c r="B123" s="381"/>
      <c r="C123" s="199"/>
      <c r="D123" s="199"/>
      <c r="E123" s="199"/>
      <c r="F123" s="199"/>
      <c r="G123" s="199"/>
      <c r="H123" s="199"/>
      <c r="I123" s="199"/>
      <c r="J123" s="534" t="s">
        <v>1463</v>
      </c>
      <c r="K123" s="535"/>
      <c r="L123" s="199"/>
      <c r="M123" s="534" t="s">
        <v>1463</v>
      </c>
      <c r="N123" s="535"/>
      <c r="O123" s="199"/>
      <c r="P123" s="534" t="s">
        <v>1463</v>
      </c>
      <c r="Q123" s="535"/>
      <c r="R123" s="199"/>
      <c r="S123" s="394"/>
    </row>
    <row r="124" spans="2:19" s="6" customFormat="1" ht="14.25" customHeight="1" thickBot="1">
      <c r="B124" s="395"/>
      <c r="C124" s="64" t="s">
        <v>1464</v>
      </c>
      <c r="D124" s="199"/>
      <c r="E124" s="199"/>
      <c r="F124" s="199"/>
      <c r="G124" s="199"/>
      <c r="H124" s="199"/>
      <c r="I124" s="199"/>
      <c r="J124" s="597" t="s">
        <v>10970</v>
      </c>
      <c r="K124" s="598"/>
      <c r="L124" s="396"/>
      <c r="M124" s="597" t="s">
        <v>832</v>
      </c>
      <c r="N124" s="598"/>
      <c r="O124" s="597" t="s">
        <v>10971</v>
      </c>
      <c r="P124" s="463"/>
      <c r="Q124" s="463"/>
      <c r="R124" s="463"/>
      <c r="S124" s="387"/>
    </row>
    <row r="125" spans="2:19" s="6" customFormat="1" ht="14.25" customHeight="1" thickBot="1">
      <c r="B125" s="395"/>
      <c r="C125" s="200"/>
      <c r="D125" s="199"/>
      <c r="E125" s="199"/>
      <c r="F125" s="199"/>
      <c r="G125" s="199"/>
      <c r="H125" s="199"/>
      <c r="I125" s="199"/>
      <c r="J125" s="520">
        <f>SUM(J127:J138)</f>
        <v>0</v>
      </c>
      <c r="K125" s="521"/>
      <c r="L125" s="396"/>
      <c r="M125" s="520">
        <f>SUM(M127:M138)</f>
        <v>0</v>
      </c>
      <c r="N125" s="521"/>
      <c r="O125" s="335"/>
      <c r="P125" s="520">
        <f>IF(AND(ISNUMBER(J125), ISNUMBER(M125)), J125+M125, "")</f>
        <v>0</v>
      </c>
      <c r="Q125" s="521"/>
      <c r="R125" s="692" t="str">
        <f>IF(OR(AND(ISNUMBER(J125), ISNUMBER(M125), SUM(J125, M125)&lt;&gt;P125), (AND(ISNUMBER(J125), ISNUMBER(M125), ISBLANK(P125)))), J125+M125, "")</f>
        <v/>
      </c>
      <c r="S125" s="693"/>
    </row>
    <row r="126" spans="2:19" s="6" customFormat="1" ht="14.25" customHeight="1">
      <c r="B126" s="395"/>
      <c r="C126" s="230"/>
      <c r="D126" s="200"/>
      <c r="E126" s="199"/>
      <c r="F126" s="199"/>
      <c r="G126" s="199"/>
      <c r="H126" s="204"/>
      <c r="I126" s="276" t="s">
        <v>831</v>
      </c>
      <c r="J126" s="578" t="str">
        <f>IF(SUM(J127:J138)&lt;&gt;J125, SUM(J127:J138), "")</f>
        <v/>
      </c>
      <c r="K126" s="638"/>
      <c r="L126" s="411" t="s">
        <v>832</v>
      </c>
      <c r="M126" s="578" t="str">
        <f>IF(SUM(M127:M138)&lt;&gt;M125, SUM(M127:M138), "")</f>
        <v/>
      </c>
      <c r="N126" s="638"/>
      <c r="O126" s="237"/>
      <c r="P126" s="578" t="str">
        <f>IF(SUM(P127:P138)&lt;&gt;P125, SUM(P127:P138), "")</f>
        <v/>
      </c>
      <c r="Q126" s="638"/>
      <c r="R126" s="609"/>
      <c r="S126" s="693"/>
    </row>
    <row r="127" spans="2:19" s="6" customFormat="1" ht="14.25" customHeight="1">
      <c r="B127" s="395"/>
      <c r="C127" s="190" t="s">
        <v>1465</v>
      </c>
      <c r="D127" s="193" t="s">
        <v>1482</v>
      </c>
      <c r="E127" s="193"/>
      <c r="F127" s="193"/>
      <c r="G127" s="193"/>
      <c r="H127" s="199"/>
      <c r="I127" s="199"/>
      <c r="J127" s="434"/>
      <c r="K127" s="493"/>
      <c r="L127" s="199"/>
      <c r="M127" s="434"/>
      <c r="N127" s="493"/>
      <c r="O127" s="237"/>
      <c r="P127" s="434" t="str">
        <f>IF(OR((ISNUMBER(J127)), (ISNUMBER(M127))), J127+M127, "")</f>
        <v/>
      </c>
      <c r="Q127" s="493"/>
      <c r="R127" s="673" t="str">
        <f>IF(OR(AND(ISNUMBER(J127), ISNUMBER(M127), SUM(J127, M127)&lt;&gt;P127), (AND(ISNUMBER(J127), ISNUMBER(M127), ISBLANK(P127)))), J127+M127, "")</f>
        <v/>
      </c>
      <c r="S127" s="674"/>
    </row>
    <row r="128" spans="2:19" s="6" customFormat="1" ht="14.25" customHeight="1">
      <c r="B128" s="395"/>
      <c r="C128" s="190" t="s">
        <v>1466</v>
      </c>
      <c r="D128" s="193" t="s">
        <v>1483</v>
      </c>
      <c r="E128" s="193"/>
      <c r="F128" s="193"/>
      <c r="G128" s="193"/>
      <c r="H128" s="199"/>
      <c r="I128" s="199"/>
      <c r="J128" s="434"/>
      <c r="K128" s="493"/>
      <c r="L128" s="199"/>
      <c r="M128" s="434"/>
      <c r="N128" s="493"/>
      <c r="O128" s="237"/>
      <c r="P128" s="434" t="str">
        <f t="shared" ref="P128:P138" si="0">IF(OR((ISNUMBER(J128)), (ISNUMBER(M128))), J128+M128, "")</f>
        <v/>
      </c>
      <c r="Q128" s="493"/>
      <c r="R128" s="673" t="str">
        <f t="shared" ref="R128:R138" si="1">IF(OR(AND(ISNUMBER(J128), ISNUMBER(M128), SUM(J128, M128)&lt;&gt;P128), (AND(ISNUMBER(J128), ISNUMBER(M128), ISBLANK(P128)))), J128+M128, "")</f>
        <v/>
      </c>
      <c r="S128" s="674"/>
    </row>
    <row r="129" spans="2:28" s="6" customFormat="1" ht="14.25" customHeight="1">
      <c r="B129" s="381"/>
      <c r="C129" s="190" t="s">
        <v>1467</v>
      </c>
      <c r="D129" s="193" t="s">
        <v>482</v>
      </c>
      <c r="E129" s="193"/>
      <c r="F129" s="193"/>
      <c r="G129" s="193"/>
      <c r="H129" s="199"/>
      <c r="I129" s="199"/>
      <c r="J129" s="434"/>
      <c r="K129" s="493"/>
      <c r="L129" s="199"/>
      <c r="M129" s="434"/>
      <c r="N129" s="493"/>
      <c r="O129" s="237"/>
      <c r="P129" s="434" t="str">
        <f t="shared" si="0"/>
        <v/>
      </c>
      <c r="Q129" s="493"/>
      <c r="R129" s="673" t="str">
        <f t="shared" si="1"/>
        <v/>
      </c>
      <c r="S129" s="674"/>
    </row>
    <row r="130" spans="2:28" s="6" customFormat="1" ht="14.25" customHeight="1">
      <c r="B130" s="381"/>
      <c r="C130" s="190" t="s">
        <v>1468</v>
      </c>
      <c r="D130" s="193" t="s">
        <v>10972</v>
      </c>
      <c r="E130" s="193"/>
      <c r="F130" s="193"/>
      <c r="G130" s="193"/>
      <c r="H130" s="199"/>
      <c r="I130" s="199"/>
      <c r="J130" s="434"/>
      <c r="K130" s="493"/>
      <c r="L130" s="199"/>
      <c r="M130" s="434"/>
      <c r="N130" s="493"/>
      <c r="O130" s="237"/>
      <c r="P130" s="434" t="str">
        <f t="shared" si="0"/>
        <v/>
      </c>
      <c r="Q130" s="493"/>
      <c r="R130" s="673" t="str">
        <f t="shared" si="1"/>
        <v/>
      </c>
      <c r="S130" s="674"/>
    </row>
    <row r="131" spans="2:28" s="6" customFormat="1" ht="14.25" customHeight="1">
      <c r="B131" s="381"/>
      <c r="C131" s="190" t="s">
        <v>1469</v>
      </c>
      <c r="D131" s="193" t="s">
        <v>483</v>
      </c>
      <c r="E131" s="193"/>
      <c r="F131" s="193"/>
      <c r="G131" s="193"/>
      <c r="H131" s="199"/>
      <c r="I131" s="199"/>
      <c r="J131" s="434"/>
      <c r="K131" s="493"/>
      <c r="L131" s="199"/>
      <c r="M131" s="434"/>
      <c r="N131" s="493"/>
      <c r="O131" s="237"/>
      <c r="P131" s="434" t="str">
        <f t="shared" si="0"/>
        <v/>
      </c>
      <c r="Q131" s="493"/>
      <c r="R131" s="673" t="str">
        <f t="shared" si="1"/>
        <v/>
      </c>
      <c r="S131" s="674"/>
    </row>
    <row r="132" spans="2:28" s="6" customFormat="1" ht="14.25" customHeight="1">
      <c r="B132" s="381"/>
      <c r="C132" s="190" t="s">
        <v>1470</v>
      </c>
      <c r="D132" s="193" t="s">
        <v>484</v>
      </c>
      <c r="E132" s="193"/>
      <c r="F132" s="193"/>
      <c r="G132" s="193"/>
      <c r="H132" s="199"/>
      <c r="I132" s="199"/>
      <c r="J132" s="434"/>
      <c r="K132" s="493"/>
      <c r="L132" s="199"/>
      <c r="M132" s="434"/>
      <c r="N132" s="493"/>
      <c r="O132" s="237"/>
      <c r="P132" s="434" t="str">
        <f t="shared" si="0"/>
        <v/>
      </c>
      <c r="Q132" s="493"/>
      <c r="R132" s="673" t="str">
        <f t="shared" si="1"/>
        <v/>
      </c>
      <c r="S132" s="674"/>
    </row>
    <row r="133" spans="2:28" s="6" customFormat="1" ht="14.25" customHeight="1">
      <c r="B133" s="381"/>
      <c r="C133" s="190" t="s">
        <v>1471</v>
      </c>
      <c r="D133" s="193" t="s">
        <v>485</v>
      </c>
      <c r="E133" s="193"/>
      <c r="F133" s="193"/>
      <c r="G133" s="193"/>
      <c r="H133" s="199"/>
      <c r="I133" s="199"/>
      <c r="J133" s="434"/>
      <c r="K133" s="493"/>
      <c r="L133" s="199"/>
      <c r="M133" s="434"/>
      <c r="N133" s="493"/>
      <c r="O133" s="237"/>
      <c r="P133" s="434" t="str">
        <f t="shared" si="0"/>
        <v/>
      </c>
      <c r="Q133" s="493"/>
      <c r="R133" s="673" t="str">
        <f t="shared" si="1"/>
        <v/>
      </c>
      <c r="S133" s="674"/>
    </row>
    <row r="134" spans="2:28" s="6" customFormat="1" ht="14.25" customHeight="1">
      <c r="B134" s="381"/>
      <c r="C134" s="190" t="s">
        <v>1472</v>
      </c>
      <c r="D134" s="193" t="s">
        <v>768</v>
      </c>
      <c r="E134" s="193"/>
      <c r="F134" s="193"/>
      <c r="G134" s="193"/>
      <c r="H134" s="199"/>
      <c r="I134" s="199"/>
      <c r="J134" s="434"/>
      <c r="K134" s="493"/>
      <c r="L134" s="199"/>
      <c r="M134" s="434"/>
      <c r="N134" s="493"/>
      <c r="O134" s="237"/>
      <c r="P134" s="434" t="str">
        <f t="shared" si="0"/>
        <v/>
      </c>
      <c r="Q134" s="493"/>
      <c r="R134" s="673" t="str">
        <f t="shared" si="1"/>
        <v/>
      </c>
      <c r="S134" s="674"/>
    </row>
    <row r="135" spans="2:28" s="6" customFormat="1" ht="14.25" customHeight="1">
      <c r="B135" s="381"/>
      <c r="C135" s="190" t="s">
        <v>1473</v>
      </c>
      <c r="D135" s="193" t="s">
        <v>486</v>
      </c>
      <c r="E135" s="193"/>
      <c r="F135" s="193"/>
      <c r="G135" s="193"/>
      <c r="H135" s="199"/>
      <c r="I135" s="199"/>
      <c r="J135" s="434"/>
      <c r="K135" s="493"/>
      <c r="L135" s="199"/>
      <c r="M135" s="434"/>
      <c r="N135" s="493"/>
      <c r="O135" s="237"/>
      <c r="P135" s="434" t="str">
        <f t="shared" si="0"/>
        <v/>
      </c>
      <c r="Q135" s="493"/>
      <c r="R135" s="673" t="str">
        <f t="shared" si="1"/>
        <v/>
      </c>
      <c r="S135" s="674"/>
    </row>
    <row r="136" spans="2:28" s="6" customFormat="1" ht="14.25" customHeight="1">
      <c r="B136" s="381"/>
      <c r="C136" s="190" t="s">
        <v>1474</v>
      </c>
      <c r="D136" s="193" t="s">
        <v>487</v>
      </c>
      <c r="E136" s="193"/>
      <c r="F136" s="193"/>
      <c r="G136" s="193"/>
      <c r="H136" s="199"/>
      <c r="I136" s="199"/>
      <c r="J136" s="434"/>
      <c r="K136" s="493"/>
      <c r="L136" s="199"/>
      <c r="M136" s="434"/>
      <c r="N136" s="493"/>
      <c r="O136" s="237"/>
      <c r="P136" s="434" t="str">
        <f t="shared" si="0"/>
        <v/>
      </c>
      <c r="Q136" s="493"/>
      <c r="R136" s="673" t="str">
        <f t="shared" si="1"/>
        <v/>
      </c>
      <c r="S136" s="674"/>
    </row>
    <row r="137" spans="2:28" s="6" customFormat="1" ht="14.25" customHeight="1">
      <c r="B137" s="381"/>
      <c r="C137" s="190" t="s">
        <v>1475</v>
      </c>
      <c r="D137" s="193" t="s">
        <v>819</v>
      </c>
      <c r="E137" s="193"/>
      <c r="F137" s="193"/>
      <c r="G137" s="193"/>
      <c r="H137" s="199"/>
      <c r="I137" s="199"/>
      <c r="J137" s="434"/>
      <c r="K137" s="493"/>
      <c r="L137" s="199"/>
      <c r="M137" s="434"/>
      <c r="N137" s="493"/>
      <c r="O137" s="237"/>
      <c r="P137" s="434" t="str">
        <f t="shared" si="0"/>
        <v/>
      </c>
      <c r="Q137" s="493"/>
      <c r="R137" s="673" t="str">
        <f t="shared" si="1"/>
        <v/>
      </c>
      <c r="S137" s="674"/>
    </row>
    <row r="138" spans="2:28" s="6" customFormat="1" ht="14.25" customHeight="1">
      <c r="B138" s="381"/>
      <c r="C138" s="190" t="s">
        <v>1476</v>
      </c>
      <c r="D138" s="193" t="s">
        <v>469</v>
      </c>
      <c r="E138" s="193"/>
      <c r="F138" s="193"/>
      <c r="G138" s="193"/>
      <c r="H138" s="199"/>
      <c r="I138" s="199"/>
      <c r="J138" s="434"/>
      <c r="K138" s="493"/>
      <c r="L138" s="199"/>
      <c r="M138" s="434"/>
      <c r="N138" s="493"/>
      <c r="O138" s="237"/>
      <c r="P138" s="434" t="str">
        <f t="shared" si="0"/>
        <v/>
      </c>
      <c r="Q138" s="493"/>
      <c r="R138" s="673" t="str">
        <f t="shared" si="1"/>
        <v/>
      </c>
      <c r="S138" s="674"/>
    </row>
    <row r="139" spans="2:28" s="6" customFormat="1" ht="14.25" customHeight="1" thickBot="1">
      <c r="B139" s="367"/>
      <c r="C139" s="368"/>
      <c r="D139" s="368"/>
      <c r="E139" s="368"/>
      <c r="F139" s="368"/>
      <c r="G139" s="368"/>
      <c r="H139" s="368"/>
      <c r="I139" s="368"/>
      <c r="J139" s="368"/>
      <c r="K139" s="368"/>
      <c r="L139" s="368"/>
      <c r="M139" s="564"/>
      <c r="N139" s="527"/>
      <c r="O139" s="368"/>
      <c r="P139" s="564"/>
      <c r="Q139" s="527"/>
      <c r="R139" s="368"/>
      <c r="S139" s="370"/>
    </row>
    <row r="140" spans="2:28" s="6" customFormat="1" ht="15.75" thickTop="1" thickBot="1">
      <c r="K140" s="232"/>
      <c r="L140" s="232"/>
      <c r="M140" s="232"/>
      <c r="N140" s="232"/>
      <c r="O140" s="232"/>
      <c r="P140" s="232"/>
      <c r="Q140" s="232"/>
      <c r="U140" s="8"/>
      <c r="V140" s="8"/>
      <c r="W140" s="8"/>
      <c r="X140" s="8"/>
      <c r="Y140" s="8"/>
      <c r="Z140" s="8"/>
      <c r="AA140" s="8"/>
      <c r="AB140" s="8"/>
    </row>
    <row r="141" spans="2:28" s="6" customFormat="1" ht="14.25" customHeight="1" thickTop="1">
      <c r="B141" s="361"/>
      <c r="C141" s="362"/>
      <c r="D141" s="362"/>
      <c r="E141" s="362"/>
      <c r="F141" s="362"/>
      <c r="G141" s="362"/>
      <c r="H141" s="362"/>
      <c r="I141" s="362"/>
      <c r="J141" s="362"/>
      <c r="K141" s="363"/>
      <c r="L141" s="363"/>
      <c r="M141" s="363"/>
      <c r="N141" s="363"/>
      <c r="O141" s="363"/>
      <c r="P141" s="363"/>
      <c r="Q141" s="363"/>
      <c r="R141" s="362"/>
      <c r="S141" s="364"/>
      <c r="U141" s="8"/>
      <c r="V141" s="8"/>
      <c r="W141" s="8"/>
      <c r="X141" s="8"/>
      <c r="Y141" s="8"/>
      <c r="Z141" s="8"/>
      <c r="AA141" s="8"/>
      <c r="AB141" s="8"/>
    </row>
    <row r="142" spans="2:28" s="6" customFormat="1" ht="14.25" customHeight="1">
      <c r="B142" s="365"/>
      <c r="C142" s="231" t="s">
        <v>7775</v>
      </c>
      <c r="D142" s="231" t="s">
        <v>7776</v>
      </c>
      <c r="E142" s="327"/>
      <c r="F142" s="327"/>
      <c r="G142" s="327"/>
      <c r="H142" s="327"/>
      <c r="I142" s="327"/>
      <c r="J142" s="327"/>
      <c r="K142" s="199"/>
      <c r="L142" s="199"/>
      <c r="M142" s="199"/>
      <c r="N142" s="199"/>
      <c r="O142" s="199"/>
      <c r="P142" s="199"/>
      <c r="Q142" s="199"/>
      <c r="R142" s="327"/>
      <c r="S142" s="366"/>
      <c r="U142" s="8"/>
      <c r="V142" s="8"/>
      <c r="W142" s="8"/>
      <c r="X142" s="8"/>
      <c r="Y142" s="8"/>
      <c r="Z142" s="8"/>
      <c r="AA142" s="8"/>
      <c r="AB142" s="8"/>
    </row>
    <row r="143" spans="2:28" s="6" customFormat="1" ht="14.25" customHeight="1" thickBot="1">
      <c r="B143" s="365"/>
      <c r="C143" s="34"/>
      <c r="D143" s="68"/>
      <c r="E143" s="327"/>
      <c r="F143" s="327"/>
      <c r="G143" s="327"/>
      <c r="H143" s="327"/>
      <c r="I143" s="327"/>
      <c r="J143" s="327"/>
      <c r="K143" s="499" t="s">
        <v>11030</v>
      </c>
      <c r="L143" s="499"/>
      <c r="M143" s="499"/>
      <c r="N143" s="354"/>
      <c r="O143" s="499" t="s">
        <v>11031</v>
      </c>
      <c r="P143" s="499"/>
      <c r="Q143" s="499"/>
      <c r="R143" s="327"/>
      <c r="S143" s="366"/>
      <c r="U143" s="8"/>
      <c r="V143" s="8"/>
      <c r="W143" s="8"/>
      <c r="X143" s="8"/>
      <c r="Y143" s="8"/>
      <c r="Z143" s="8"/>
      <c r="AA143" s="8"/>
      <c r="AB143" s="8"/>
    </row>
    <row r="144" spans="2:28" s="6" customFormat="1" ht="14.25" customHeight="1" thickTop="1" thickBot="1">
      <c r="B144" s="365"/>
      <c r="C144" s="213">
        <v>6</v>
      </c>
      <c r="D144" s="64" t="s">
        <v>7777</v>
      </c>
      <c r="E144" s="68"/>
      <c r="F144" s="327"/>
      <c r="G144" s="327"/>
      <c r="H144" s="327"/>
      <c r="I144" s="441" t="str">
        <f>IF((SUM(K146, K166, K172, K193))&lt;&gt;K144,(SUM(K146, K166, K172, K193)),"")</f>
        <v/>
      </c>
      <c r="J144" s="694"/>
      <c r="K144" s="490">
        <f>SUM(K146,K166,K172,K193)</f>
        <v>0</v>
      </c>
      <c r="L144" s="491"/>
      <c r="M144" s="492"/>
      <c r="N144" s="339"/>
      <c r="O144" s="490">
        <f>SUM(O146,O166,O172,O193)</f>
        <v>0</v>
      </c>
      <c r="P144" s="491"/>
      <c r="Q144" s="492"/>
      <c r="R144" s="449" t="str">
        <f>IF((SUM(O146, O166, O172, O193))&lt;&gt;O144,(SUM(O146, O166, O172, O193)),"")</f>
        <v/>
      </c>
      <c r="S144" s="440"/>
      <c r="U144" s="150"/>
      <c r="V144" s="150"/>
      <c r="W144" s="150"/>
      <c r="X144" s="150"/>
      <c r="Y144" s="150"/>
      <c r="Z144" s="150"/>
      <c r="AA144" s="150"/>
      <c r="AB144" s="8"/>
    </row>
    <row r="145" spans="2:28" s="6" customFormat="1" ht="14.25" customHeight="1" thickTop="1" thickBot="1">
      <c r="B145" s="365"/>
      <c r="C145" s="64"/>
      <c r="D145" s="68"/>
      <c r="E145" s="327"/>
      <c r="F145" s="327"/>
      <c r="G145" s="327"/>
      <c r="H145" s="327"/>
      <c r="I145" s="441"/>
      <c r="J145" s="441"/>
      <c r="K145" s="500"/>
      <c r="L145" s="500"/>
      <c r="M145" s="500"/>
      <c r="N145" s="339"/>
      <c r="O145" s="500"/>
      <c r="P145" s="500"/>
      <c r="Q145" s="500"/>
      <c r="R145" s="441"/>
      <c r="S145" s="440"/>
      <c r="U145" s="8"/>
      <c r="V145" s="8"/>
      <c r="W145" s="8"/>
      <c r="X145" s="8"/>
      <c r="Y145" s="8"/>
      <c r="Z145" s="8"/>
      <c r="AA145" s="8"/>
      <c r="AB145" s="8"/>
    </row>
    <row r="146" spans="2:28" s="6" customFormat="1" ht="14.25" customHeight="1" thickBot="1">
      <c r="B146" s="365"/>
      <c r="C146" s="210">
        <v>6.1</v>
      </c>
      <c r="D146" s="209" t="s">
        <v>7778</v>
      </c>
      <c r="E146" s="19"/>
      <c r="F146" s="19"/>
      <c r="G146" s="19"/>
      <c r="H146" s="19"/>
      <c r="I146" s="497" t="str">
        <f>IF(SUM(K149:K154,K157:K160,K162:K164)&lt;&gt;K146, SUM(K149:K154,K157:K160,K162:K164), "")</f>
        <v/>
      </c>
      <c r="J146" s="670"/>
      <c r="K146" s="454">
        <f>SUM(K149:K154,K157:K160,K162:K164)</f>
        <v>0</v>
      </c>
      <c r="L146" s="455"/>
      <c r="M146" s="456"/>
      <c r="N146" s="238"/>
      <c r="O146" s="454">
        <f>SUM(O149:O154,O157:O160,O162:O164)</f>
        <v>0</v>
      </c>
      <c r="P146" s="455"/>
      <c r="Q146" s="456"/>
      <c r="R146" s="439" t="str">
        <f>IF(SUM(O149:O154,O157:O160,O162:O164)&lt;&gt;O146, SUM(O149:O154,O157:O160,O162:O164), "")</f>
        <v/>
      </c>
      <c r="S146" s="440"/>
      <c r="U146" s="8"/>
      <c r="V146" s="8"/>
      <c r="W146" s="8"/>
      <c r="X146" s="8"/>
      <c r="Y146" s="8"/>
      <c r="Z146" s="8"/>
      <c r="AA146" s="8"/>
      <c r="AB146" s="8"/>
    </row>
    <row r="147" spans="2:28" s="6" customFormat="1" ht="15">
      <c r="B147" s="365"/>
      <c r="C147" s="64"/>
      <c r="D147" s="68"/>
      <c r="E147" s="327"/>
      <c r="F147" s="327"/>
      <c r="G147" s="327"/>
      <c r="H147" s="327"/>
      <c r="I147" s="441"/>
      <c r="J147" s="441"/>
      <c r="K147" s="476"/>
      <c r="L147" s="476"/>
      <c r="M147" s="476"/>
      <c r="N147" s="339"/>
      <c r="O147" s="476"/>
      <c r="P147" s="476"/>
      <c r="Q147" s="476"/>
      <c r="R147" s="324"/>
      <c r="S147" s="402"/>
      <c r="U147" s="8"/>
      <c r="V147" s="8"/>
      <c r="W147" s="8"/>
      <c r="X147" s="8"/>
      <c r="Y147" s="8"/>
      <c r="Z147" s="8"/>
      <c r="AA147" s="8"/>
      <c r="AB147" s="8"/>
    </row>
    <row r="148" spans="2:28" s="6" customFormat="1" ht="14.25" customHeight="1">
      <c r="B148" s="365"/>
      <c r="C148" s="203" t="s">
        <v>28</v>
      </c>
      <c r="D148" s="69" t="s">
        <v>796</v>
      </c>
      <c r="E148" s="327"/>
      <c r="F148" s="327"/>
      <c r="G148" s="327"/>
      <c r="H148" s="327"/>
      <c r="I148" s="441" t="str">
        <f>IF(SUM(K149:K154)&lt;&gt;K148, SUM(K149:K154), "")</f>
        <v/>
      </c>
      <c r="J148" s="489"/>
      <c r="K148" s="434">
        <f>SUM(K149:M154)</f>
        <v>0</v>
      </c>
      <c r="L148" s="435"/>
      <c r="M148" s="436"/>
      <c r="N148" s="339"/>
      <c r="O148" s="434">
        <f>SUM(O149:O154)</f>
        <v>0</v>
      </c>
      <c r="P148" s="435"/>
      <c r="Q148" s="436"/>
      <c r="R148" s="442" t="str">
        <f>IF(SUM(O149:O154)&lt;&gt;O148, SUM(O149:O154), "")</f>
        <v/>
      </c>
      <c r="S148" s="440"/>
      <c r="U148" s="8"/>
      <c r="V148" s="8"/>
      <c r="W148" s="8"/>
      <c r="X148" s="8"/>
      <c r="Y148" s="8"/>
      <c r="Z148" s="8"/>
      <c r="AA148" s="8"/>
      <c r="AB148" s="8"/>
    </row>
    <row r="149" spans="2:28" s="6" customFormat="1" ht="15">
      <c r="B149" s="365"/>
      <c r="C149" s="204" t="s">
        <v>194</v>
      </c>
      <c r="D149" s="202" t="s">
        <v>442</v>
      </c>
      <c r="E149" s="59"/>
      <c r="F149" s="327"/>
      <c r="G149" s="327"/>
      <c r="H149" s="327"/>
      <c r="I149" s="532" t="str">
        <f>IF(AND((OR(ISNUMBER(K150), ISNUMBER(K151), ISNUMBER(K152), ISNUMBER(K153))), ISBLANK(K149)), "Landing charges?", "")</f>
        <v/>
      </c>
      <c r="J149" s="672"/>
      <c r="K149" s="434"/>
      <c r="L149" s="435"/>
      <c r="M149" s="436"/>
      <c r="N149" s="339"/>
      <c r="O149" s="434"/>
      <c r="P149" s="435"/>
      <c r="Q149" s="436"/>
      <c r="R149" s="442" t="str">
        <f>IF(AND((OR(ISNUMBER(O150), ISNUMBER(O151), ISNUMBER(O152), ISNUMBER(O153))), ISBLANK(O149)), "Landing charges?", "")</f>
        <v/>
      </c>
      <c r="S149" s="440"/>
      <c r="U149" s="8"/>
      <c r="V149" s="8"/>
      <c r="W149" s="8"/>
      <c r="X149" s="8"/>
      <c r="Y149" s="8"/>
      <c r="Z149" s="8"/>
      <c r="AA149" s="8"/>
      <c r="AB149" s="8"/>
    </row>
    <row r="150" spans="2:28" s="6" customFormat="1" ht="15">
      <c r="B150" s="365"/>
      <c r="C150" s="204" t="s">
        <v>195</v>
      </c>
      <c r="D150" s="202" t="s">
        <v>10973</v>
      </c>
      <c r="E150" s="59"/>
      <c r="F150" s="327"/>
      <c r="G150" s="327"/>
      <c r="H150" s="327"/>
      <c r="I150" s="441"/>
      <c r="J150" s="489"/>
      <c r="K150" s="434"/>
      <c r="L150" s="435"/>
      <c r="M150" s="436"/>
      <c r="N150" s="339"/>
      <c r="O150" s="434"/>
      <c r="P150" s="435"/>
      <c r="Q150" s="436"/>
      <c r="R150" s="324"/>
      <c r="S150" s="402"/>
      <c r="U150" s="8"/>
      <c r="V150" s="8"/>
      <c r="W150" s="8"/>
      <c r="X150" s="8"/>
      <c r="Y150" s="8"/>
      <c r="Z150" s="8"/>
      <c r="AA150" s="8"/>
      <c r="AB150" s="8"/>
    </row>
    <row r="151" spans="2:28" s="6" customFormat="1" ht="15">
      <c r="B151" s="365"/>
      <c r="C151" s="204" t="s">
        <v>196</v>
      </c>
      <c r="D151" s="202" t="s">
        <v>490</v>
      </c>
      <c r="E151" s="59"/>
      <c r="F151" s="327"/>
      <c r="G151" s="327"/>
      <c r="H151" s="327"/>
      <c r="I151" s="441"/>
      <c r="J151" s="489"/>
      <c r="K151" s="434"/>
      <c r="L151" s="435"/>
      <c r="M151" s="436"/>
      <c r="N151" s="339"/>
      <c r="O151" s="434"/>
      <c r="P151" s="435"/>
      <c r="Q151" s="436"/>
      <c r="R151" s="324"/>
      <c r="S151" s="402"/>
      <c r="U151" s="8"/>
      <c r="V151" s="8"/>
      <c r="W151" s="8"/>
      <c r="X151" s="8"/>
      <c r="Y151" s="8"/>
      <c r="Z151" s="8"/>
      <c r="AA151" s="8"/>
      <c r="AB151" s="8"/>
    </row>
    <row r="152" spans="2:28" s="6" customFormat="1" ht="15">
      <c r="B152" s="365"/>
      <c r="C152" s="204" t="s">
        <v>197</v>
      </c>
      <c r="D152" s="202" t="s">
        <v>1484</v>
      </c>
      <c r="E152" s="59"/>
      <c r="F152" s="327"/>
      <c r="G152" s="327"/>
      <c r="H152" s="327"/>
      <c r="I152" s="441"/>
      <c r="J152" s="489"/>
      <c r="K152" s="434"/>
      <c r="L152" s="435"/>
      <c r="M152" s="436"/>
      <c r="N152" s="339"/>
      <c r="O152" s="434"/>
      <c r="P152" s="435"/>
      <c r="Q152" s="436"/>
      <c r="R152" s="324"/>
      <c r="S152" s="402"/>
      <c r="U152" s="8"/>
      <c r="V152" s="8"/>
      <c r="W152" s="8"/>
      <c r="X152" s="8"/>
      <c r="Y152" s="8"/>
      <c r="Z152" s="8"/>
      <c r="AA152" s="8"/>
      <c r="AB152" s="8"/>
    </row>
    <row r="153" spans="2:28" s="6" customFormat="1" ht="15">
      <c r="B153" s="365"/>
      <c r="C153" s="204" t="s">
        <v>198</v>
      </c>
      <c r="D153" s="202" t="s">
        <v>443</v>
      </c>
      <c r="E153" s="59"/>
      <c r="F153" s="327"/>
      <c r="G153" s="327"/>
      <c r="H153" s="327"/>
      <c r="I153" s="441"/>
      <c r="J153" s="489"/>
      <c r="K153" s="434"/>
      <c r="L153" s="435"/>
      <c r="M153" s="436"/>
      <c r="N153" s="339"/>
      <c r="O153" s="434"/>
      <c r="P153" s="435"/>
      <c r="Q153" s="436"/>
      <c r="R153" s="324"/>
      <c r="S153" s="402"/>
      <c r="U153" s="8"/>
      <c r="V153" s="8"/>
      <c r="W153" s="8"/>
      <c r="X153" s="8"/>
      <c r="Y153" s="8"/>
      <c r="Z153" s="8"/>
      <c r="AA153" s="8"/>
      <c r="AB153" s="8"/>
    </row>
    <row r="154" spans="2:28" s="6" customFormat="1" ht="14.25" customHeight="1" thickBot="1">
      <c r="B154" s="365"/>
      <c r="C154" s="204" t="s">
        <v>199</v>
      </c>
      <c r="D154" s="202" t="s">
        <v>1485</v>
      </c>
      <c r="E154" s="59"/>
      <c r="F154" s="327"/>
      <c r="G154" s="327"/>
      <c r="H154" s="327"/>
      <c r="I154" s="441"/>
      <c r="J154" s="489"/>
      <c r="K154" s="683"/>
      <c r="L154" s="684"/>
      <c r="M154" s="685"/>
      <c r="N154" s="339"/>
      <c r="O154" s="683"/>
      <c r="P154" s="684"/>
      <c r="Q154" s="685"/>
      <c r="R154" s="324"/>
      <c r="S154" s="402"/>
      <c r="U154" s="8"/>
      <c r="V154" s="8"/>
      <c r="W154" s="8"/>
      <c r="X154" s="8"/>
      <c r="Y154" s="8"/>
      <c r="Z154" s="8"/>
      <c r="AA154" s="8"/>
      <c r="AB154" s="8"/>
    </row>
    <row r="155" spans="2:28" s="6" customFormat="1" ht="15">
      <c r="B155" s="365"/>
      <c r="C155" s="42"/>
      <c r="D155" s="71"/>
      <c r="E155" s="59"/>
      <c r="F155" s="327"/>
      <c r="G155" s="327"/>
      <c r="H155" s="327"/>
      <c r="I155" s="441"/>
      <c r="J155" s="441"/>
      <c r="K155" s="476"/>
      <c r="L155" s="476"/>
      <c r="M155" s="476"/>
      <c r="N155" s="339"/>
      <c r="O155" s="476"/>
      <c r="P155" s="476"/>
      <c r="Q155" s="476"/>
      <c r="R155" s="324"/>
      <c r="S155" s="402"/>
      <c r="U155" s="8"/>
      <c r="V155" s="8"/>
      <c r="W155" s="8"/>
      <c r="X155" s="8"/>
      <c r="Y155" s="8"/>
      <c r="Z155" s="8"/>
      <c r="AA155" s="8"/>
      <c r="AB155" s="8"/>
    </row>
    <row r="156" spans="2:28" s="6" customFormat="1" ht="14.25" customHeight="1">
      <c r="B156" s="365"/>
      <c r="C156" s="203" t="s">
        <v>29</v>
      </c>
      <c r="D156" s="69" t="s">
        <v>797</v>
      </c>
      <c r="E156" s="327"/>
      <c r="F156" s="327"/>
      <c r="G156" s="327"/>
      <c r="H156" s="327"/>
      <c r="I156" s="441" t="str">
        <f>IF(SUM(K157:K160)&lt;&gt;K156, SUM(K157:K160), "")</f>
        <v/>
      </c>
      <c r="J156" s="489"/>
      <c r="K156" s="434">
        <f>SUM(K157:K160)</f>
        <v>0</v>
      </c>
      <c r="L156" s="435"/>
      <c r="M156" s="436"/>
      <c r="N156" s="339"/>
      <c r="O156" s="434">
        <f>SUM(O157:O160)</f>
        <v>0</v>
      </c>
      <c r="P156" s="435"/>
      <c r="Q156" s="436"/>
      <c r="R156" s="442" t="str">
        <f>IF(SUM(O157:O160)&lt;&gt;O156, SUM(O157:O160), "")</f>
        <v/>
      </c>
      <c r="S156" s="440"/>
      <c r="U156" s="8"/>
      <c r="V156" s="8"/>
      <c r="W156" s="8"/>
      <c r="X156" s="8"/>
      <c r="Y156" s="8"/>
      <c r="Z156" s="8"/>
      <c r="AA156" s="8"/>
      <c r="AB156" s="8"/>
    </row>
    <row r="157" spans="2:28" s="6" customFormat="1" ht="14.25" customHeight="1">
      <c r="B157" s="365"/>
      <c r="C157" s="204" t="s">
        <v>208</v>
      </c>
      <c r="D157" s="202" t="s">
        <v>7779</v>
      </c>
      <c r="E157" s="59"/>
      <c r="F157" s="327"/>
      <c r="G157" s="327"/>
      <c r="H157" s="327"/>
      <c r="I157" s="471" t="str">
        <f>IF(AND((OR(ISNUMBER(K158), ISNUMBER(K159), ISNUMBER(K160))), ISBLANK(K157)), "Passenger charges?", "")</f>
        <v/>
      </c>
      <c r="J157" s="671"/>
      <c r="K157" s="434"/>
      <c r="L157" s="435"/>
      <c r="M157" s="436"/>
      <c r="N157" s="339"/>
      <c r="O157" s="434"/>
      <c r="P157" s="435"/>
      <c r="Q157" s="436"/>
      <c r="R157" s="452" t="str">
        <f>IF(AND((OR(ISNUMBER(O158), ISNUMBER(O159), ISNUMBER(O160))), ISBLANK(O157)), "Passenger charges?", "")</f>
        <v/>
      </c>
      <c r="S157" s="453"/>
      <c r="U157" s="8"/>
      <c r="V157" s="8"/>
      <c r="W157" s="8"/>
      <c r="X157" s="8"/>
      <c r="Y157" s="8"/>
      <c r="Z157" s="8"/>
      <c r="AA157" s="8"/>
      <c r="AB157" s="8"/>
    </row>
    <row r="158" spans="2:28" s="6" customFormat="1" ht="14.25" customHeight="1">
      <c r="B158" s="365"/>
      <c r="C158" s="204" t="s">
        <v>209</v>
      </c>
      <c r="D158" s="202" t="s">
        <v>445</v>
      </c>
      <c r="E158" s="59"/>
      <c r="F158" s="327"/>
      <c r="G158" s="327"/>
      <c r="H158" s="327"/>
      <c r="I158" s="324"/>
      <c r="J158" s="324"/>
      <c r="K158" s="434"/>
      <c r="L158" s="435"/>
      <c r="M158" s="436"/>
      <c r="N158" s="339"/>
      <c r="O158" s="434"/>
      <c r="P158" s="435"/>
      <c r="Q158" s="436"/>
      <c r="R158" s="324"/>
      <c r="S158" s="402"/>
      <c r="U158" s="8"/>
      <c r="V158" s="8"/>
      <c r="W158" s="8"/>
      <c r="X158" s="8"/>
      <c r="Y158" s="8"/>
      <c r="Z158" s="8"/>
      <c r="AA158" s="8"/>
      <c r="AB158" s="8"/>
    </row>
    <row r="159" spans="2:28" s="6" customFormat="1" ht="14.25" customHeight="1">
      <c r="B159" s="365"/>
      <c r="C159" s="204" t="s">
        <v>210</v>
      </c>
      <c r="D159" s="202" t="s">
        <v>444</v>
      </c>
      <c r="E159" s="59"/>
      <c r="F159" s="327"/>
      <c r="G159" s="327"/>
      <c r="H159" s="327"/>
      <c r="I159" s="324"/>
      <c r="J159" s="324"/>
      <c r="K159" s="434"/>
      <c r="L159" s="435"/>
      <c r="M159" s="436"/>
      <c r="N159" s="339"/>
      <c r="O159" s="434"/>
      <c r="P159" s="435"/>
      <c r="Q159" s="436"/>
      <c r="R159" s="324"/>
      <c r="S159" s="402"/>
      <c r="U159" s="8"/>
      <c r="V159" s="8"/>
      <c r="W159" s="8"/>
      <c r="X159" s="8"/>
      <c r="Y159" s="8"/>
      <c r="Z159" s="8"/>
      <c r="AA159" s="8"/>
      <c r="AB159" s="8"/>
    </row>
    <row r="160" spans="2:28" s="6" customFormat="1" ht="14.25" customHeight="1">
      <c r="B160" s="365"/>
      <c r="C160" s="204" t="s">
        <v>211</v>
      </c>
      <c r="D160" s="202" t="s">
        <v>7780</v>
      </c>
      <c r="E160" s="59"/>
      <c r="F160" s="327"/>
      <c r="G160" s="327"/>
      <c r="H160" s="327"/>
      <c r="I160" s="324"/>
      <c r="J160" s="324"/>
      <c r="K160" s="434"/>
      <c r="L160" s="435"/>
      <c r="M160" s="436"/>
      <c r="N160" s="339"/>
      <c r="O160" s="434"/>
      <c r="P160" s="435"/>
      <c r="Q160" s="436"/>
      <c r="R160" s="324"/>
      <c r="S160" s="402"/>
      <c r="U160" s="8"/>
      <c r="V160" s="8"/>
      <c r="W160" s="8"/>
      <c r="X160" s="8"/>
      <c r="Y160" s="8"/>
      <c r="Z160" s="8"/>
      <c r="AA160" s="8"/>
      <c r="AB160" s="8"/>
    </row>
    <row r="161" spans="2:28" s="6" customFormat="1" ht="15">
      <c r="B161" s="365"/>
      <c r="C161" s="42"/>
      <c r="D161" s="71"/>
      <c r="E161" s="59"/>
      <c r="F161" s="327"/>
      <c r="G161" s="327"/>
      <c r="H161" s="327"/>
      <c r="I161" s="324"/>
      <c r="J161" s="324"/>
      <c r="K161" s="586"/>
      <c r="L161" s="586"/>
      <c r="M161" s="586"/>
      <c r="N161" s="199"/>
      <c r="O161" s="586"/>
      <c r="P161" s="586"/>
      <c r="Q161" s="586"/>
      <c r="R161" s="324"/>
      <c r="S161" s="402"/>
      <c r="U161" s="8"/>
      <c r="V161" s="8"/>
      <c r="W161" s="8"/>
      <c r="X161" s="8"/>
      <c r="Y161" s="8"/>
      <c r="Z161" s="8"/>
      <c r="AA161" s="8"/>
      <c r="AB161" s="8"/>
    </row>
    <row r="162" spans="2:28" s="6" customFormat="1" ht="14.25" customHeight="1">
      <c r="B162" s="365"/>
      <c r="C162" s="203" t="s">
        <v>30</v>
      </c>
      <c r="D162" s="72" t="s">
        <v>446</v>
      </c>
      <c r="E162" s="327"/>
      <c r="F162" s="327"/>
      <c r="G162" s="327"/>
      <c r="H162" s="327"/>
      <c r="I162" s="324"/>
      <c r="J162" s="324"/>
      <c r="K162" s="434"/>
      <c r="L162" s="435"/>
      <c r="M162" s="436"/>
      <c r="N162" s="339"/>
      <c r="O162" s="434"/>
      <c r="P162" s="435"/>
      <c r="Q162" s="436"/>
      <c r="R162" s="324"/>
      <c r="S162" s="402"/>
      <c r="U162" s="8"/>
      <c r="V162" s="8"/>
      <c r="W162" s="8"/>
      <c r="X162" s="8"/>
      <c r="Y162" s="8"/>
      <c r="Z162" s="8"/>
      <c r="AA162" s="8"/>
      <c r="AB162" s="8"/>
    </row>
    <row r="163" spans="2:28" s="6" customFormat="1" ht="14.25" customHeight="1">
      <c r="B163" s="365"/>
      <c r="C163" s="203" t="s">
        <v>158</v>
      </c>
      <c r="D163" s="72" t="s">
        <v>770</v>
      </c>
      <c r="E163" s="59"/>
      <c r="F163" s="327"/>
      <c r="G163" s="327"/>
      <c r="H163" s="327"/>
      <c r="I163" s="324"/>
      <c r="J163" s="324"/>
      <c r="K163" s="434"/>
      <c r="L163" s="435"/>
      <c r="M163" s="436"/>
      <c r="N163" s="339"/>
      <c r="O163" s="434"/>
      <c r="P163" s="435"/>
      <c r="Q163" s="436"/>
      <c r="R163" s="324"/>
      <c r="S163" s="402"/>
      <c r="U163" s="8"/>
      <c r="V163" s="8"/>
      <c r="W163" s="8"/>
      <c r="X163" s="8"/>
      <c r="Y163" s="8"/>
      <c r="Z163" s="8"/>
      <c r="AA163" s="8"/>
      <c r="AB163" s="8"/>
    </row>
    <row r="164" spans="2:28" s="6" customFormat="1" ht="15.75" thickBot="1">
      <c r="B164" s="365"/>
      <c r="C164" s="203" t="s">
        <v>802</v>
      </c>
      <c r="D164" s="72" t="s">
        <v>771</v>
      </c>
      <c r="E164" s="327"/>
      <c r="F164" s="327"/>
      <c r="G164" s="327"/>
      <c r="H164" s="327"/>
      <c r="I164" s="324"/>
      <c r="J164" s="324"/>
      <c r="K164" s="683"/>
      <c r="L164" s="684"/>
      <c r="M164" s="685"/>
      <c r="N164" s="339"/>
      <c r="O164" s="683"/>
      <c r="P164" s="684"/>
      <c r="Q164" s="685"/>
      <c r="R164" s="324"/>
      <c r="S164" s="402"/>
      <c r="U164" s="8"/>
      <c r="V164" s="8"/>
      <c r="W164" s="8"/>
      <c r="X164" s="8"/>
      <c r="Y164" s="8"/>
      <c r="Z164" s="8"/>
      <c r="AA164" s="8"/>
      <c r="AB164" s="8"/>
    </row>
    <row r="165" spans="2:28" s="6" customFormat="1" ht="14.25" customHeight="1" thickBot="1">
      <c r="B165" s="365"/>
      <c r="C165" s="42"/>
      <c r="D165" s="71"/>
      <c r="E165" s="59"/>
      <c r="F165" s="327"/>
      <c r="G165" s="327"/>
      <c r="H165" s="327"/>
      <c r="I165" s="324"/>
      <c r="J165" s="324"/>
      <c r="K165" s="464"/>
      <c r="L165" s="464"/>
      <c r="M165" s="464"/>
      <c r="N165" s="339"/>
      <c r="O165" s="464"/>
      <c r="P165" s="464"/>
      <c r="Q165" s="464"/>
      <c r="R165" s="324"/>
      <c r="S165" s="402"/>
      <c r="U165" s="8"/>
      <c r="V165" s="8"/>
      <c r="W165" s="8"/>
      <c r="X165" s="8"/>
      <c r="Y165" s="8"/>
      <c r="Z165" s="8"/>
      <c r="AA165" s="8"/>
      <c r="AB165" s="8"/>
    </row>
    <row r="166" spans="2:28" s="6" customFormat="1" ht="14.25" customHeight="1" thickBot="1">
      <c r="B166" s="365"/>
      <c r="C166" s="210">
        <v>6.2</v>
      </c>
      <c r="D166" s="18" t="s">
        <v>10974</v>
      </c>
      <c r="E166" s="19"/>
      <c r="F166" s="19"/>
      <c r="G166" s="19"/>
      <c r="H166" s="19"/>
      <c r="I166" s="497" t="str">
        <f>IF(SUM(K168:K170)&lt;&gt;K166, SUM(K168:K170), "")</f>
        <v/>
      </c>
      <c r="J166" s="670"/>
      <c r="K166" s="454">
        <f>SUM(K168:K170)</f>
        <v>0</v>
      </c>
      <c r="L166" s="455"/>
      <c r="M166" s="456"/>
      <c r="N166" s="238"/>
      <c r="O166" s="454">
        <f>SUM(O168:O170)</f>
        <v>0</v>
      </c>
      <c r="P166" s="455"/>
      <c r="Q166" s="456"/>
      <c r="R166" s="439" t="str">
        <f>IF(SUM(O168:O170)&lt;&gt;O166, SUM(O168:O170), "")</f>
        <v/>
      </c>
      <c r="S166" s="440"/>
      <c r="U166" s="8"/>
      <c r="V166" s="8"/>
      <c r="W166" s="8"/>
      <c r="X166" s="8"/>
      <c r="Y166" s="8"/>
      <c r="Z166" s="8"/>
      <c r="AA166" s="8"/>
      <c r="AB166" s="8"/>
    </row>
    <row r="167" spans="2:28" s="6" customFormat="1" ht="15">
      <c r="B167" s="365"/>
      <c r="C167" s="64"/>
      <c r="D167" s="68"/>
      <c r="E167" s="327"/>
      <c r="F167" s="327"/>
      <c r="G167" s="327"/>
      <c r="H167" s="327"/>
      <c r="I167" s="324"/>
      <c r="J167" s="324"/>
      <c r="K167" s="476"/>
      <c r="L167" s="476"/>
      <c r="M167" s="476"/>
      <c r="N167" s="339"/>
      <c r="O167" s="476"/>
      <c r="P167" s="476"/>
      <c r="Q167" s="476"/>
      <c r="R167" s="324"/>
      <c r="S167" s="402"/>
      <c r="U167" s="8"/>
      <c r="V167" s="8"/>
      <c r="W167" s="8"/>
      <c r="X167" s="8"/>
      <c r="Y167" s="8"/>
      <c r="Z167" s="8"/>
      <c r="AA167" s="8"/>
      <c r="AB167" s="8"/>
    </row>
    <row r="168" spans="2:28" s="6" customFormat="1" ht="14.25" customHeight="1">
      <c r="B168" s="365"/>
      <c r="C168" s="203" t="s">
        <v>557</v>
      </c>
      <c r="D168" s="202" t="s">
        <v>10975</v>
      </c>
      <c r="E168" s="327"/>
      <c r="F168" s="327"/>
      <c r="G168" s="327"/>
      <c r="H168" s="327"/>
      <c r="I168" s="324"/>
      <c r="J168" s="324"/>
      <c r="K168" s="434"/>
      <c r="L168" s="435"/>
      <c r="M168" s="436"/>
      <c r="N168" s="339"/>
      <c r="O168" s="434"/>
      <c r="P168" s="435"/>
      <c r="Q168" s="436"/>
      <c r="R168" s="324"/>
      <c r="S168" s="402"/>
      <c r="U168" s="8"/>
      <c r="V168" s="8"/>
      <c r="W168" s="8"/>
      <c r="X168" s="8"/>
      <c r="Y168" s="8"/>
      <c r="Z168" s="8"/>
      <c r="AA168" s="8"/>
      <c r="AB168" s="8"/>
    </row>
    <row r="169" spans="2:28" s="6" customFormat="1" ht="14.25" customHeight="1">
      <c r="B169" s="365"/>
      <c r="C169" s="203" t="s">
        <v>558</v>
      </c>
      <c r="D169" s="202" t="s">
        <v>10976</v>
      </c>
      <c r="E169" s="327"/>
      <c r="F169" s="327"/>
      <c r="G169" s="327"/>
      <c r="H169" s="327"/>
      <c r="I169" s="324"/>
      <c r="J169" s="324"/>
      <c r="K169" s="434"/>
      <c r="L169" s="435"/>
      <c r="M169" s="436"/>
      <c r="N169" s="339"/>
      <c r="O169" s="434"/>
      <c r="P169" s="435"/>
      <c r="Q169" s="436"/>
      <c r="R169" s="324"/>
      <c r="S169" s="402"/>
      <c r="U169" s="8"/>
      <c r="V169" s="8"/>
      <c r="W169" s="8"/>
      <c r="X169" s="8"/>
      <c r="Y169" s="8"/>
      <c r="Z169" s="8"/>
      <c r="AA169" s="8"/>
      <c r="AB169" s="8"/>
    </row>
    <row r="170" spans="2:28" s="6" customFormat="1" ht="14.25" customHeight="1">
      <c r="B170" s="365"/>
      <c r="C170" s="203" t="s">
        <v>569</v>
      </c>
      <c r="D170" s="202" t="s">
        <v>7781</v>
      </c>
      <c r="E170" s="327"/>
      <c r="F170" s="327"/>
      <c r="G170" s="327"/>
      <c r="H170" s="327"/>
      <c r="I170" s="324"/>
      <c r="J170" s="324"/>
      <c r="K170" s="434"/>
      <c r="L170" s="435"/>
      <c r="M170" s="436"/>
      <c r="N170" s="339"/>
      <c r="O170" s="434"/>
      <c r="P170" s="435"/>
      <c r="Q170" s="436"/>
      <c r="R170" s="324"/>
      <c r="S170" s="402"/>
      <c r="U170" s="8"/>
      <c r="V170" s="8"/>
      <c r="W170" s="8"/>
      <c r="X170" s="8"/>
      <c r="Y170" s="8"/>
      <c r="Z170" s="8"/>
      <c r="AA170" s="8"/>
      <c r="AB170" s="8"/>
    </row>
    <row r="171" spans="2:28" s="6" customFormat="1" ht="14.25" customHeight="1" thickBot="1">
      <c r="B171" s="365"/>
      <c r="C171" s="42"/>
      <c r="D171" s="71"/>
      <c r="E171" s="59"/>
      <c r="F171" s="327"/>
      <c r="G171" s="327"/>
      <c r="H171" s="327"/>
      <c r="I171" s="324"/>
      <c r="J171" s="324"/>
      <c r="K171" s="484"/>
      <c r="L171" s="484"/>
      <c r="M171" s="484"/>
      <c r="N171" s="339"/>
      <c r="O171" s="484"/>
      <c r="P171" s="484"/>
      <c r="Q171" s="484"/>
      <c r="R171" s="324"/>
      <c r="S171" s="402"/>
      <c r="U171" s="8"/>
      <c r="V171" s="8"/>
      <c r="W171" s="8"/>
      <c r="X171" s="8"/>
      <c r="Y171" s="8"/>
      <c r="Z171" s="8"/>
      <c r="AA171" s="8"/>
      <c r="AB171" s="8"/>
    </row>
    <row r="172" spans="2:28" s="6" customFormat="1" ht="14.25" customHeight="1" thickBot="1">
      <c r="B172" s="365"/>
      <c r="C172" s="210">
        <v>6.3</v>
      </c>
      <c r="D172" s="18" t="s">
        <v>7782</v>
      </c>
      <c r="E172" s="19"/>
      <c r="F172" s="19"/>
      <c r="G172" s="19"/>
      <c r="H172" s="19"/>
      <c r="I172" s="497" t="str">
        <f>IF(SUM(K175,K177:K183,K186:K189,K191)&lt;&gt;K172, SUM(K175,K177:K183,K186:K189,K191), "")</f>
        <v/>
      </c>
      <c r="J172" s="670"/>
      <c r="K172" s="454">
        <f>SUM(K175,K177:K183,K186:K189,K191)</f>
        <v>0</v>
      </c>
      <c r="L172" s="455"/>
      <c r="M172" s="456"/>
      <c r="N172" s="238"/>
      <c r="O172" s="454">
        <f>SUM(O175,O177:Q183,O186:Q189,O191)</f>
        <v>0</v>
      </c>
      <c r="P172" s="455"/>
      <c r="Q172" s="456"/>
      <c r="R172" s="439" t="str">
        <f>IF(SUM(O175,O177:O183,O186:O189,O191)&lt;&gt;O172, SUM(O175,O177:O183,O186:O189,O191), "")</f>
        <v/>
      </c>
      <c r="S172" s="440"/>
      <c r="U172" s="8"/>
      <c r="V172" s="8"/>
      <c r="W172" s="8"/>
      <c r="X172" s="8"/>
      <c r="Y172" s="8"/>
      <c r="Z172" s="8"/>
      <c r="AA172" s="8"/>
      <c r="AB172" s="8"/>
    </row>
    <row r="173" spans="2:28" s="6" customFormat="1" ht="15">
      <c r="B173" s="365"/>
      <c r="C173" s="64"/>
      <c r="D173" s="68"/>
      <c r="E173" s="327"/>
      <c r="F173" s="327"/>
      <c r="G173" s="327"/>
      <c r="H173" s="327"/>
      <c r="I173" s="324"/>
      <c r="J173" s="324"/>
      <c r="K173" s="476"/>
      <c r="L173" s="476"/>
      <c r="M173" s="476"/>
      <c r="N173" s="339"/>
      <c r="O173" s="476"/>
      <c r="P173" s="476"/>
      <c r="Q173" s="476"/>
      <c r="R173" s="324"/>
      <c r="S173" s="402"/>
      <c r="U173" s="8"/>
      <c r="V173" s="8"/>
      <c r="W173" s="8"/>
      <c r="X173" s="8"/>
      <c r="Y173" s="8"/>
      <c r="Z173" s="8"/>
      <c r="AA173" s="8"/>
      <c r="AB173" s="8"/>
    </row>
    <row r="174" spans="2:28" s="6" customFormat="1" ht="14.25" customHeight="1">
      <c r="B174" s="365"/>
      <c r="C174" s="203" t="s">
        <v>559</v>
      </c>
      <c r="D174" s="69" t="s">
        <v>10977</v>
      </c>
      <c r="E174" s="327"/>
      <c r="F174" s="327"/>
      <c r="G174" s="327"/>
      <c r="H174" s="327"/>
      <c r="I174" s="324"/>
      <c r="J174" s="324" t="str">
        <f>IF(SUM(K175,K177:K183)&lt;&gt;K174, SUM(K175,K177:K183), "")</f>
        <v/>
      </c>
      <c r="K174" s="434">
        <f>SUM(K175,K177:K183)</f>
        <v>0</v>
      </c>
      <c r="L174" s="435"/>
      <c r="M174" s="436"/>
      <c r="N174" s="339"/>
      <c r="O174" s="434">
        <f>SUM(O175,O177:O183)</f>
        <v>0</v>
      </c>
      <c r="P174" s="435"/>
      <c r="Q174" s="436"/>
      <c r="R174" s="442" t="str">
        <f>IF(SUM(O175,O177:O183)&lt;&gt;O174, SUM(O175,O177:O183), "")</f>
        <v/>
      </c>
      <c r="S174" s="440"/>
      <c r="U174" s="8"/>
      <c r="V174" s="8"/>
      <c r="W174" s="8"/>
      <c r="X174" s="8"/>
      <c r="Y174" s="8"/>
      <c r="Z174" s="8"/>
      <c r="AA174" s="8"/>
      <c r="AB174" s="8"/>
    </row>
    <row r="175" spans="2:28" s="6" customFormat="1" ht="15">
      <c r="B175" s="365"/>
      <c r="C175" s="205" t="s">
        <v>570</v>
      </c>
      <c r="D175" s="202" t="s">
        <v>7783</v>
      </c>
      <c r="E175" s="327"/>
      <c r="F175" s="327"/>
      <c r="G175" s="327"/>
      <c r="H175" s="327"/>
      <c r="I175" s="441" t="str">
        <f>IF(AND(ISNUMBER(K175), ISNUMBER(K176), K175&lt;K176), K176, "")</f>
        <v/>
      </c>
      <c r="J175" s="489"/>
      <c r="K175" s="434"/>
      <c r="L175" s="435"/>
      <c r="M175" s="436"/>
      <c r="N175" s="339"/>
      <c r="O175" s="434"/>
      <c r="P175" s="435"/>
      <c r="Q175" s="436"/>
      <c r="R175" s="442" t="str">
        <f>IF(AND(ISNUMBER(O175), ISNUMBER(O176), O175&lt;O176), O176, "")</f>
        <v/>
      </c>
      <c r="S175" s="440"/>
      <c r="U175" s="8"/>
      <c r="V175" s="8"/>
      <c r="W175" s="8"/>
      <c r="X175" s="8"/>
      <c r="Y175" s="8"/>
      <c r="Z175" s="8"/>
      <c r="AA175" s="8"/>
      <c r="AB175" s="8"/>
    </row>
    <row r="176" spans="2:28" s="6" customFormat="1" ht="14.25" customHeight="1">
      <c r="B176" s="365"/>
      <c r="C176" s="206" t="s">
        <v>593</v>
      </c>
      <c r="D176" s="207" t="s">
        <v>7784</v>
      </c>
      <c r="E176" s="59"/>
      <c r="F176" s="327"/>
      <c r="G176" s="327"/>
      <c r="H176" s="327"/>
      <c r="I176" s="474" t="str">
        <f>IF(AND(ISNUMBER(K175), ISNUMBER(K176), K176&gt;K175), "!!! Duty free &gt; Total Retail? !!!", "")</f>
        <v/>
      </c>
      <c r="J176" s="695"/>
      <c r="K176" s="583"/>
      <c r="L176" s="584"/>
      <c r="M176" s="585"/>
      <c r="N176" s="339"/>
      <c r="O176" s="583"/>
      <c r="P176" s="584"/>
      <c r="Q176" s="585"/>
      <c r="R176" s="442" t="str">
        <f>IF(AND(ISNUMBER(O175), ISNUMBER(O176), O176&gt;O175), "!", "")</f>
        <v/>
      </c>
      <c r="S176" s="440"/>
      <c r="U176" s="8"/>
      <c r="V176" s="8"/>
      <c r="W176" s="8"/>
      <c r="X176" s="8"/>
      <c r="Y176" s="8"/>
      <c r="Z176" s="8"/>
      <c r="AA176" s="8"/>
      <c r="AB176" s="8"/>
    </row>
    <row r="177" spans="2:28" s="6" customFormat="1" ht="14.25" customHeight="1">
      <c r="B177" s="365"/>
      <c r="C177" s="205" t="s">
        <v>589</v>
      </c>
      <c r="D177" s="202" t="s">
        <v>447</v>
      </c>
      <c r="E177" s="59"/>
      <c r="F177" s="327"/>
      <c r="G177" s="327"/>
      <c r="H177" s="327"/>
      <c r="I177" s="324"/>
      <c r="J177" s="324"/>
      <c r="K177" s="434"/>
      <c r="L177" s="435"/>
      <c r="M177" s="436"/>
      <c r="N177" s="339"/>
      <c r="O177" s="434"/>
      <c r="P177" s="435"/>
      <c r="Q177" s="436"/>
      <c r="R177" s="324"/>
      <c r="S177" s="402"/>
      <c r="U177" s="8"/>
      <c r="V177" s="8"/>
      <c r="W177" s="8"/>
      <c r="X177" s="8"/>
      <c r="Y177" s="8"/>
      <c r="Z177" s="8"/>
      <c r="AA177" s="8"/>
      <c r="AB177" s="8"/>
    </row>
    <row r="178" spans="2:28" s="6" customFormat="1" ht="14.25" customHeight="1">
      <c r="B178" s="365"/>
      <c r="C178" s="205" t="s">
        <v>594</v>
      </c>
      <c r="D178" s="202" t="s">
        <v>1486</v>
      </c>
      <c r="E178" s="59"/>
      <c r="F178" s="327"/>
      <c r="G178" s="327"/>
      <c r="H178" s="327"/>
      <c r="I178" s="324"/>
      <c r="J178" s="324"/>
      <c r="K178" s="434"/>
      <c r="L178" s="435"/>
      <c r="M178" s="436"/>
      <c r="N178" s="339"/>
      <c r="O178" s="434"/>
      <c r="P178" s="435"/>
      <c r="Q178" s="436"/>
      <c r="R178" s="324"/>
      <c r="S178" s="402"/>
      <c r="U178" s="8"/>
      <c r="V178" s="8"/>
      <c r="W178" s="8"/>
      <c r="X178" s="8"/>
      <c r="Y178" s="8"/>
      <c r="Z178" s="8"/>
      <c r="AA178" s="8"/>
      <c r="AB178" s="8"/>
    </row>
    <row r="179" spans="2:28" s="6" customFormat="1" ht="14.25" customHeight="1">
      <c r="B179" s="365"/>
      <c r="C179" s="205" t="s">
        <v>595</v>
      </c>
      <c r="D179" s="202" t="s">
        <v>1487</v>
      </c>
      <c r="E179" s="59"/>
      <c r="F179" s="327"/>
      <c r="G179" s="327"/>
      <c r="H179" s="327"/>
      <c r="I179" s="324"/>
      <c r="J179" s="324"/>
      <c r="K179" s="434"/>
      <c r="L179" s="435"/>
      <c r="M179" s="436"/>
      <c r="N179" s="339"/>
      <c r="O179" s="434"/>
      <c r="P179" s="435"/>
      <c r="Q179" s="436"/>
      <c r="R179" s="324"/>
      <c r="S179" s="402"/>
      <c r="U179" s="8"/>
      <c r="V179" s="8"/>
      <c r="W179" s="8"/>
      <c r="X179" s="8"/>
      <c r="Y179" s="8"/>
      <c r="Z179" s="8"/>
      <c r="AA179" s="8"/>
      <c r="AB179" s="8"/>
    </row>
    <row r="180" spans="2:28" s="6" customFormat="1" ht="14.25" customHeight="1">
      <c r="B180" s="365"/>
      <c r="C180" s="205" t="s">
        <v>596</v>
      </c>
      <c r="D180" s="202" t="s">
        <v>448</v>
      </c>
      <c r="E180" s="59"/>
      <c r="F180" s="327"/>
      <c r="G180" s="327"/>
      <c r="H180" s="327"/>
      <c r="I180" s="324"/>
      <c r="J180" s="324"/>
      <c r="K180" s="434"/>
      <c r="L180" s="435"/>
      <c r="M180" s="436"/>
      <c r="N180" s="339"/>
      <c r="O180" s="434"/>
      <c r="P180" s="435"/>
      <c r="Q180" s="436"/>
      <c r="R180" s="324"/>
      <c r="S180" s="402"/>
      <c r="U180" s="8"/>
      <c r="V180" s="8"/>
      <c r="W180" s="8"/>
      <c r="X180" s="8"/>
      <c r="Y180" s="8"/>
      <c r="Z180" s="8"/>
      <c r="AA180" s="8"/>
      <c r="AB180" s="8"/>
    </row>
    <row r="181" spans="2:28" s="6" customFormat="1" ht="14.25" customHeight="1">
      <c r="B181" s="365"/>
      <c r="C181" s="205" t="s">
        <v>597</v>
      </c>
      <c r="D181" s="202" t="s">
        <v>1488</v>
      </c>
      <c r="E181" s="59"/>
      <c r="F181" s="327"/>
      <c r="G181" s="327"/>
      <c r="H181" s="327"/>
      <c r="I181" s="324"/>
      <c r="J181" s="324"/>
      <c r="K181" s="434"/>
      <c r="L181" s="435"/>
      <c r="M181" s="436"/>
      <c r="N181" s="339"/>
      <c r="O181" s="434"/>
      <c r="P181" s="435"/>
      <c r="Q181" s="436"/>
      <c r="R181" s="324"/>
      <c r="S181" s="402"/>
      <c r="U181" s="8"/>
      <c r="V181" s="8"/>
      <c r="W181" s="8"/>
      <c r="X181" s="8"/>
      <c r="Y181" s="8"/>
      <c r="Z181" s="8"/>
      <c r="AA181" s="8"/>
      <c r="AB181" s="8"/>
    </row>
    <row r="182" spans="2:28" s="6" customFormat="1" ht="14.25" customHeight="1">
      <c r="B182" s="365"/>
      <c r="C182" s="205" t="s">
        <v>609</v>
      </c>
      <c r="D182" s="202" t="s">
        <v>1490</v>
      </c>
      <c r="E182" s="59"/>
      <c r="F182" s="327"/>
      <c r="G182" s="327"/>
      <c r="H182" s="327"/>
      <c r="I182" s="324"/>
      <c r="J182" s="324"/>
      <c r="K182" s="434"/>
      <c r="L182" s="435"/>
      <c r="M182" s="436"/>
      <c r="N182" s="339"/>
      <c r="O182" s="434"/>
      <c r="P182" s="435"/>
      <c r="Q182" s="436"/>
      <c r="R182" s="324"/>
      <c r="S182" s="402"/>
      <c r="U182" s="8"/>
      <c r="V182" s="8"/>
      <c r="W182" s="8"/>
      <c r="X182" s="8"/>
      <c r="Y182" s="8"/>
      <c r="Z182" s="8"/>
      <c r="AA182" s="8"/>
      <c r="AB182" s="8"/>
    </row>
    <row r="183" spans="2:28" s="6" customFormat="1" ht="14.25" customHeight="1">
      <c r="B183" s="365"/>
      <c r="C183" s="205" t="s">
        <v>610</v>
      </c>
      <c r="D183" s="202" t="s">
        <v>1489</v>
      </c>
      <c r="E183" s="59"/>
      <c r="F183" s="327"/>
      <c r="G183" s="327"/>
      <c r="H183" s="327"/>
      <c r="I183" s="324"/>
      <c r="J183" s="324"/>
      <c r="K183" s="434"/>
      <c r="L183" s="435"/>
      <c r="M183" s="436"/>
      <c r="N183" s="339"/>
      <c r="O183" s="434"/>
      <c r="P183" s="435"/>
      <c r="Q183" s="436"/>
      <c r="R183" s="324"/>
      <c r="S183" s="402"/>
      <c r="U183" s="8"/>
      <c r="V183" s="8"/>
      <c r="W183" s="8"/>
      <c r="X183" s="8"/>
      <c r="Y183" s="8"/>
      <c r="Z183" s="8"/>
      <c r="AA183" s="8"/>
      <c r="AB183" s="8"/>
    </row>
    <row r="184" spans="2:28" s="6" customFormat="1" ht="14.25" customHeight="1">
      <c r="B184" s="365"/>
      <c r="C184" s="73"/>
      <c r="D184" s="70"/>
      <c r="E184" s="59"/>
      <c r="F184" s="327"/>
      <c r="G184" s="327"/>
      <c r="H184" s="327"/>
      <c r="I184" s="324"/>
      <c r="J184" s="324"/>
      <c r="K184" s="333"/>
      <c r="L184" s="333"/>
      <c r="M184" s="333"/>
      <c r="N184" s="333"/>
      <c r="O184" s="333"/>
      <c r="P184" s="333"/>
      <c r="Q184" s="333"/>
      <c r="R184" s="324"/>
      <c r="S184" s="402"/>
      <c r="U184" s="8"/>
      <c r="V184" s="8"/>
      <c r="W184" s="8"/>
      <c r="X184" s="8"/>
      <c r="Y184" s="8"/>
      <c r="Z184" s="8"/>
      <c r="AA184" s="8"/>
      <c r="AB184" s="8"/>
    </row>
    <row r="185" spans="2:28" s="6" customFormat="1" ht="15">
      <c r="B185" s="365"/>
      <c r="C185" s="203" t="s">
        <v>560</v>
      </c>
      <c r="D185" s="69" t="s">
        <v>1491</v>
      </c>
      <c r="E185" s="59"/>
      <c r="F185" s="327"/>
      <c r="G185" s="327"/>
      <c r="H185" s="327"/>
      <c r="I185" s="441" t="str">
        <f>IF(SUM(K186:K189)&lt;&gt;K185, SUM(K186:K189), "")</f>
        <v/>
      </c>
      <c r="J185" s="489"/>
      <c r="K185" s="434">
        <f>SUM(K186:K189)</f>
        <v>0</v>
      </c>
      <c r="L185" s="435"/>
      <c r="M185" s="436"/>
      <c r="N185" s="339"/>
      <c r="O185" s="434">
        <f>SUM(O186:O189)</f>
        <v>0</v>
      </c>
      <c r="P185" s="435"/>
      <c r="Q185" s="436"/>
      <c r="R185" s="442" t="str">
        <f>IF(SUM(O186:O189)&lt;&gt;O185, SUM(O186:O189), "")</f>
        <v/>
      </c>
      <c r="S185" s="440"/>
      <c r="U185" s="8"/>
      <c r="V185" s="8"/>
      <c r="W185" s="8"/>
      <c r="X185" s="8"/>
      <c r="Y185" s="8"/>
      <c r="Z185" s="8"/>
      <c r="AA185" s="8"/>
      <c r="AB185" s="8"/>
    </row>
    <row r="186" spans="2:28" s="6" customFormat="1" ht="14.25" customHeight="1">
      <c r="B186" s="365"/>
      <c r="C186" s="205" t="s">
        <v>613</v>
      </c>
      <c r="D186" s="202" t="s">
        <v>1492</v>
      </c>
      <c r="E186" s="59"/>
      <c r="F186" s="327"/>
      <c r="G186" s="327"/>
      <c r="H186" s="327"/>
      <c r="I186" s="324"/>
      <c r="J186" s="324"/>
      <c r="K186" s="434"/>
      <c r="L186" s="435"/>
      <c r="M186" s="436"/>
      <c r="N186" s="339"/>
      <c r="O186" s="434"/>
      <c r="P186" s="435"/>
      <c r="Q186" s="436"/>
      <c r="R186" s="324"/>
      <c r="S186" s="402"/>
      <c r="U186" s="8"/>
      <c r="V186" s="8"/>
      <c r="W186" s="8"/>
      <c r="X186" s="8"/>
      <c r="Y186" s="8"/>
      <c r="Z186" s="8"/>
      <c r="AA186" s="8"/>
      <c r="AB186" s="8"/>
    </row>
    <row r="187" spans="2:28" s="6" customFormat="1" ht="14.25" customHeight="1">
      <c r="B187" s="365"/>
      <c r="C187" s="205" t="s">
        <v>614</v>
      </c>
      <c r="D187" s="70" t="s">
        <v>10978</v>
      </c>
      <c r="E187" s="327"/>
      <c r="F187" s="327"/>
      <c r="G187" s="327"/>
      <c r="H187" s="327"/>
      <c r="I187" s="324"/>
      <c r="J187" s="324"/>
      <c r="K187" s="434"/>
      <c r="L187" s="435"/>
      <c r="M187" s="436"/>
      <c r="N187" s="339"/>
      <c r="O187" s="434"/>
      <c r="P187" s="435"/>
      <c r="Q187" s="436"/>
      <c r="R187" s="324"/>
      <c r="S187" s="402"/>
      <c r="U187" s="8"/>
      <c r="V187" s="8"/>
      <c r="W187" s="8"/>
      <c r="X187" s="8"/>
      <c r="Y187" s="8"/>
      <c r="Z187" s="8"/>
      <c r="AA187" s="8"/>
      <c r="AB187" s="8"/>
    </row>
    <row r="188" spans="2:28" s="6" customFormat="1" ht="14.25" customHeight="1">
      <c r="B188" s="365"/>
      <c r="C188" s="205" t="s">
        <v>615</v>
      </c>
      <c r="D188" s="202" t="s">
        <v>1493</v>
      </c>
      <c r="E188" s="59"/>
      <c r="F188" s="327"/>
      <c r="G188" s="327"/>
      <c r="H188" s="327"/>
      <c r="I188" s="324"/>
      <c r="J188" s="324"/>
      <c r="K188" s="434"/>
      <c r="L188" s="435"/>
      <c r="M188" s="436"/>
      <c r="N188" s="339"/>
      <c r="O188" s="434"/>
      <c r="P188" s="435"/>
      <c r="Q188" s="436"/>
      <c r="R188" s="324"/>
      <c r="S188" s="402"/>
      <c r="U188" s="8"/>
      <c r="V188" s="8"/>
      <c r="W188" s="8"/>
      <c r="X188" s="8"/>
      <c r="Y188" s="8"/>
      <c r="Z188" s="8"/>
      <c r="AA188" s="8"/>
      <c r="AB188" s="8"/>
    </row>
    <row r="189" spans="2:28" s="6" customFormat="1" ht="14.25" customHeight="1">
      <c r="B189" s="365"/>
      <c r="C189" s="205" t="s">
        <v>616</v>
      </c>
      <c r="D189" s="202" t="s">
        <v>1494</v>
      </c>
      <c r="E189" s="59"/>
      <c r="F189" s="327"/>
      <c r="G189" s="327"/>
      <c r="H189" s="327"/>
      <c r="I189" s="324"/>
      <c r="J189" s="324"/>
      <c r="K189" s="434"/>
      <c r="L189" s="435"/>
      <c r="M189" s="436"/>
      <c r="N189" s="339"/>
      <c r="O189" s="434"/>
      <c r="P189" s="435"/>
      <c r="Q189" s="436"/>
      <c r="R189" s="324"/>
      <c r="S189" s="402"/>
      <c r="U189" s="8"/>
      <c r="V189" s="8"/>
      <c r="W189" s="8"/>
      <c r="X189" s="8"/>
      <c r="Y189" s="8"/>
      <c r="Z189" s="8"/>
      <c r="AA189" s="8"/>
      <c r="AB189" s="8"/>
    </row>
    <row r="190" spans="2:28" s="6" customFormat="1" ht="14.25" customHeight="1">
      <c r="B190" s="365"/>
      <c r="C190" s="33"/>
      <c r="D190" s="74"/>
      <c r="E190" s="59"/>
      <c r="F190" s="327"/>
      <c r="G190" s="327"/>
      <c r="H190" s="327"/>
      <c r="I190" s="324"/>
      <c r="J190" s="324"/>
      <c r="K190" s="331"/>
      <c r="L190" s="331"/>
      <c r="M190" s="331"/>
      <c r="N190" s="339"/>
      <c r="O190" s="331"/>
      <c r="P190" s="331"/>
      <c r="Q190" s="331"/>
      <c r="R190" s="324"/>
      <c r="S190" s="402"/>
      <c r="U190" s="8"/>
      <c r="V190" s="8"/>
      <c r="W190" s="8"/>
      <c r="X190" s="8"/>
      <c r="Y190" s="8"/>
      <c r="Z190" s="8"/>
      <c r="AA190" s="8"/>
      <c r="AB190" s="8"/>
    </row>
    <row r="191" spans="2:28" s="6" customFormat="1" ht="14.25" customHeight="1">
      <c r="B191" s="365"/>
      <c r="C191" s="203" t="s">
        <v>1462</v>
      </c>
      <c r="D191" s="74" t="s">
        <v>799</v>
      </c>
      <c r="E191" s="59"/>
      <c r="F191" s="327"/>
      <c r="G191" s="327"/>
      <c r="H191" s="327"/>
      <c r="I191" s="324"/>
      <c r="J191" s="324"/>
      <c r="K191" s="434"/>
      <c r="L191" s="435"/>
      <c r="M191" s="436"/>
      <c r="N191" s="339"/>
      <c r="O191" s="434"/>
      <c r="P191" s="435"/>
      <c r="Q191" s="436"/>
      <c r="R191" s="324"/>
      <c r="S191" s="402"/>
      <c r="U191" s="8"/>
      <c r="V191" s="8"/>
      <c r="W191" s="8"/>
      <c r="X191" s="8"/>
      <c r="Y191" s="8"/>
      <c r="Z191" s="8"/>
      <c r="AA191" s="8"/>
      <c r="AB191" s="8"/>
    </row>
    <row r="192" spans="2:28" s="6" customFormat="1" ht="14.25" customHeight="1" thickBot="1">
      <c r="B192" s="365"/>
      <c r="C192" s="33"/>
      <c r="D192" s="71"/>
      <c r="E192" s="59"/>
      <c r="F192" s="327"/>
      <c r="G192" s="327"/>
      <c r="H192" s="327"/>
      <c r="I192" s="324"/>
      <c r="J192" s="324"/>
      <c r="K192" s="484"/>
      <c r="L192" s="484"/>
      <c r="M192" s="484"/>
      <c r="N192" s="339"/>
      <c r="O192" s="484"/>
      <c r="P192" s="484"/>
      <c r="Q192" s="484"/>
      <c r="R192" s="324"/>
      <c r="S192" s="402"/>
      <c r="U192" s="8"/>
      <c r="V192" s="8"/>
      <c r="W192" s="8"/>
      <c r="X192" s="8"/>
      <c r="Y192" s="8"/>
      <c r="Z192" s="8"/>
      <c r="AA192" s="8"/>
      <c r="AB192" s="8"/>
    </row>
    <row r="193" spans="2:28" s="6" customFormat="1" ht="14.25" customHeight="1" thickBot="1">
      <c r="B193" s="365"/>
      <c r="C193" s="211">
        <v>6.4</v>
      </c>
      <c r="D193" s="18" t="s">
        <v>7785</v>
      </c>
      <c r="E193" s="19"/>
      <c r="F193" s="19"/>
      <c r="G193" s="19"/>
      <c r="H193" s="19"/>
      <c r="I193" s="497" t="str">
        <f>IF(SUM(K195:K198)&lt;&gt;K193, SUM(K195:K198), "")</f>
        <v/>
      </c>
      <c r="J193" s="670"/>
      <c r="K193" s="454">
        <f>SUM(K195:K198)</f>
        <v>0</v>
      </c>
      <c r="L193" s="455"/>
      <c r="M193" s="456"/>
      <c r="N193" s="238"/>
      <c r="O193" s="454">
        <f>SUM(O195:O198)</f>
        <v>0</v>
      </c>
      <c r="P193" s="455"/>
      <c r="Q193" s="456"/>
      <c r="R193" s="439" t="str">
        <f>IF(SUM(O195:O198)&lt;&gt;O193, SUM(O195:O198), "")</f>
        <v/>
      </c>
      <c r="S193" s="440"/>
      <c r="U193" s="8"/>
      <c r="V193" s="8"/>
      <c r="W193" s="8"/>
      <c r="X193" s="8"/>
      <c r="Y193" s="8"/>
      <c r="Z193" s="8"/>
      <c r="AA193" s="8"/>
      <c r="AB193" s="8"/>
    </row>
    <row r="194" spans="2:28" s="6" customFormat="1" ht="15">
      <c r="B194" s="365"/>
      <c r="C194" s="64"/>
      <c r="D194" s="68"/>
      <c r="E194" s="327"/>
      <c r="F194" s="327"/>
      <c r="G194" s="327"/>
      <c r="H194" s="327"/>
      <c r="I194" s="324"/>
      <c r="J194" s="324"/>
      <c r="K194" s="476"/>
      <c r="L194" s="476"/>
      <c r="M194" s="476"/>
      <c r="N194" s="339"/>
      <c r="O194" s="476"/>
      <c r="P194" s="476"/>
      <c r="Q194" s="476"/>
      <c r="R194" s="324"/>
      <c r="S194" s="402"/>
      <c r="U194" s="8"/>
      <c r="V194" s="8"/>
      <c r="W194" s="8"/>
      <c r="X194" s="8"/>
      <c r="Y194" s="8"/>
      <c r="Z194" s="8"/>
      <c r="AA194" s="8"/>
      <c r="AB194" s="8"/>
    </row>
    <row r="195" spans="2:28" s="6" customFormat="1" ht="14.25" customHeight="1">
      <c r="B195" s="365"/>
      <c r="C195" s="203" t="s">
        <v>561</v>
      </c>
      <c r="D195" s="208" t="s">
        <v>449</v>
      </c>
      <c r="E195" s="327"/>
      <c r="F195" s="327"/>
      <c r="G195" s="327"/>
      <c r="H195" s="327"/>
      <c r="I195" s="324"/>
      <c r="J195" s="324"/>
      <c r="K195" s="434"/>
      <c r="L195" s="435"/>
      <c r="M195" s="436"/>
      <c r="N195" s="339"/>
      <c r="O195" s="434"/>
      <c r="P195" s="435"/>
      <c r="Q195" s="436"/>
      <c r="R195" s="324"/>
      <c r="S195" s="402"/>
      <c r="U195" s="8"/>
      <c r="V195" s="8"/>
      <c r="W195" s="8"/>
      <c r="X195" s="8"/>
      <c r="Y195" s="8"/>
      <c r="Z195" s="8"/>
      <c r="AA195" s="8"/>
      <c r="AB195" s="8"/>
    </row>
    <row r="196" spans="2:28" s="6" customFormat="1" ht="14.25" customHeight="1">
      <c r="B196" s="365"/>
      <c r="C196" s="203" t="s">
        <v>562</v>
      </c>
      <c r="D196" s="208" t="s">
        <v>450</v>
      </c>
      <c r="E196" s="327"/>
      <c r="F196" s="327"/>
      <c r="G196" s="327"/>
      <c r="H196" s="327"/>
      <c r="I196" s="324"/>
      <c r="J196" s="324"/>
      <c r="K196" s="434"/>
      <c r="L196" s="435"/>
      <c r="M196" s="436"/>
      <c r="N196" s="339"/>
      <c r="O196" s="434"/>
      <c r="P196" s="435"/>
      <c r="Q196" s="436"/>
      <c r="R196" s="324"/>
      <c r="S196" s="402"/>
      <c r="U196" s="8"/>
      <c r="V196" s="8"/>
      <c r="W196" s="8"/>
      <c r="X196" s="8"/>
      <c r="Y196" s="8"/>
      <c r="Z196" s="8"/>
      <c r="AA196" s="8"/>
      <c r="AB196" s="8"/>
    </row>
    <row r="197" spans="2:28" s="6" customFormat="1" ht="14.25" customHeight="1">
      <c r="B197" s="365"/>
      <c r="C197" s="203" t="s">
        <v>564</v>
      </c>
      <c r="D197" s="208" t="s">
        <v>451</v>
      </c>
      <c r="E197" s="59"/>
      <c r="F197" s="327"/>
      <c r="G197" s="327"/>
      <c r="H197" s="327"/>
      <c r="I197" s="324"/>
      <c r="J197" s="324"/>
      <c r="K197" s="434"/>
      <c r="L197" s="435"/>
      <c r="M197" s="436"/>
      <c r="N197" s="339"/>
      <c r="O197" s="434"/>
      <c r="P197" s="435"/>
      <c r="Q197" s="436"/>
      <c r="R197" s="324"/>
      <c r="S197" s="402"/>
      <c r="U197" s="8"/>
      <c r="V197" s="8"/>
      <c r="W197" s="8"/>
      <c r="X197" s="8"/>
      <c r="Y197" s="8"/>
      <c r="Z197" s="8"/>
      <c r="AA197" s="8"/>
      <c r="AB197" s="8"/>
    </row>
    <row r="198" spans="2:28" s="6" customFormat="1" ht="15">
      <c r="B198" s="365"/>
      <c r="C198" s="203" t="s">
        <v>565</v>
      </c>
      <c r="D198" s="208" t="s">
        <v>769</v>
      </c>
      <c r="E198" s="59"/>
      <c r="F198" s="327"/>
      <c r="G198" s="327"/>
      <c r="H198" s="327"/>
      <c r="I198" s="324"/>
      <c r="J198" s="324"/>
      <c r="K198" s="434"/>
      <c r="L198" s="435"/>
      <c r="M198" s="436"/>
      <c r="N198" s="339"/>
      <c r="O198" s="434"/>
      <c r="P198" s="435"/>
      <c r="Q198" s="436"/>
      <c r="R198" s="324"/>
      <c r="S198" s="402"/>
      <c r="U198" s="8"/>
      <c r="V198" s="8"/>
      <c r="W198" s="8"/>
      <c r="X198" s="8"/>
      <c r="Y198" s="8"/>
      <c r="Z198" s="8"/>
      <c r="AA198" s="8"/>
      <c r="AB198" s="8"/>
    </row>
    <row r="199" spans="2:28" s="6" customFormat="1" ht="15">
      <c r="B199" s="365"/>
      <c r="C199" s="203"/>
      <c r="D199" s="208"/>
      <c r="E199" s="59"/>
      <c r="F199" s="327"/>
      <c r="G199" s="327"/>
      <c r="H199" s="327"/>
      <c r="I199" s="324"/>
      <c r="J199" s="324"/>
      <c r="K199" s="312"/>
      <c r="L199" s="312"/>
      <c r="M199" s="312"/>
      <c r="N199" s="339"/>
      <c r="O199" s="312"/>
      <c r="P199" s="312"/>
      <c r="Q199" s="312"/>
      <c r="R199" s="324"/>
      <c r="S199" s="402"/>
      <c r="U199" s="8"/>
      <c r="V199" s="8"/>
      <c r="W199" s="8"/>
      <c r="X199" s="8"/>
      <c r="Y199" s="8"/>
      <c r="Z199" s="8"/>
      <c r="AA199" s="8"/>
      <c r="AB199" s="8"/>
    </row>
    <row r="200" spans="2:28" s="6" customFormat="1" ht="15">
      <c r="B200" s="365"/>
      <c r="C200" s="314" t="s">
        <v>7913</v>
      </c>
      <c r="D200" s="208" t="s">
        <v>10946</v>
      </c>
      <c r="E200" s="59"/>
      <c r="F200" s="327"/>
      <c r="G200" s="327"/>
      <c r="H200" s="327"/>
      <c r="I200" s="324"/>
      <c r="J200" s="324"/>
      <c r="K200" s="312"/>
      <c r="L200" s="312"/>
      <c r="M200" s="312"/>
      <c r="N200" s="339"/>
      <c r="O200" s="312"/>
      <c r="P200" s="312"/>
      <c r="Q200" s="312"/>
      <c r="R200" s="324"/>
      <c r="S200" s="402"/>
      <c r="U200" s="8"/>
      <c r="V200" s="8"/>
      <c r="W200" s="8"/>
      <c r="X200" s="8"/>
      <c r="Y200" s="8"/>
      <c r="Z200" s="8"/>
      <c r="AA200" s="8"/>
      <c r="AB200" s="8"/>
    </row>
    <row r="201" spans="2:28" s="6" customFormat="1" ht="14.25" customHeight="1" thickBot="1">
      <c r="B201" s="367"/>
      <c r="C201" s="368"/>
      <c r="D201" s="368"/>
      <c r="E201" s="368"/>
      <c r="F201" s="368"/>
      <c r="G201" s="368"/>
      <c r="H201" s="368"/>
      <c r="I201" s="368"/>
      <c r="J201" s="368"/>
      <c r="K201" s="369"/>
      <c r="L201" s="369"/>
      <c r="M201" s="369"/>
      <c r="N201" s="369"/>
      <c r="O201" s="369"/>
      <c r="P201" s="369"/>
      <c r="Q201" s="369"/>
      <c r="R201" s="368"/>
      <c r="S201" s="370"/>
      <c r="U201" s="8"/>
      <c r="V201" s="8"/>
      <c r="W201" s="8"/>
      <c r="X201" s="8"/>
      <c r="Y201" s="8"/>
      <c r="Z201" s="8"/>
      <c r="AA201" s="8"/>
      <c r="AB201" s="8"/>
    </row>
    <row r="202" spans="2:28" s="6" customFormat="1" ht="15.75" thickTop="1" thickBot="1">
      <c r="K202" s="232"/>
      <c r="L202" s="232"/>
      <c r="M202" s="232"/>
      <c r="N202" s="232"/>
      <c r="O202" s="232"/>
      <c r="P202" s="232"/>
      <c r="Q202" s="232"/>
      <c r="U202" s="8"/>
      <c r="V202" s="8"/>
      <c r="W202" s="8"/>
      <c r="X202" s="8"/>
      <c r="Y202" s="8"/>
      <c r="Z202" s="8"/>
      <c r="AA202" s="8"/>
      <c r="AB202" s="8"/>
    </row>
    <row r="203" spans="2:28" s="6" customFormat="1" ht="14.25" customHeight="1" thickTop="1">
      <c r="B203" s="361"/>
      <c r="C203" s="362"/>
      <c r="D203" s="362"/>
      <c r="E203" s="362"/>
      <c r="F203" s="362"/>
      <c r="G203" s="362"/>
      <c r="H203" s="362"/>
      <c r="I203" s="362"/>
      <c r="J203" s="362"/>
      <c r="K203" s="363"/>
      <c r="L203" s="363"/>
      <c r="M203" s="363"/>
      <c r="N203" s="363"/>
      <c r="O203" s="363"/>
      <c r="P203" s="363"/>
      <c r="Q203" s="363"/>
      <c r="R203" s="362"/>
      <c r="S203" s="364"/>
      <c r="U203" s="8"/>
      <c r="V203" s="8"/>
      <c r="W203" s="8"/>
      <c r="X203" s="8"/>
      <c r="Y203" s="8"/>
      <c r="Z203" s="8"/>
      <c r="AA203" s="8"/>
      <c r="AB203" s="8"/>
    </row>
    <row r="204" spans="2:28" s="6" customFormat="1" ht="14.25" customHeight="1">
      <c r="B204" s="365"/>
      <c r="C204" s="216" t="s">
        <v>7786</v>
      </c>
      <c r="D204" s="216" t="s">
        <v>7787</v>
      </c>
      <c r="E204" s="327"/>
      <c r="F204" s="327"/>
      <c r="G204" s="327"/>
      <c r="H204" s="327"/>
      <c r="I204" s="327"/>
      <c r="J204" s="327"/>
      <c r="K204" s="199"/>
      <c r="L204" s="199"/>
      <c r="M204" s="199"/>
      <c r="N204" s="199"/>
      <c r="O204" s="199"/>
      <c r="P204" s="199"/>
      <c r="Q204" s="199"/>
      <c r="R204" s="327"/>
      <c r="S204" s="366"/>
      <c r="U204" s="8"/>
      <c r="V204" s="8"/>
      <c r="W204" s="8"/>
      <c r="X204" s="8"/>
      <c r="Y204" s="8"/>
      <c r="Z204" s="8"/>
      <c r="AA204" s="8"/>
      <c r="AB204" s="8"/>
    </row>
    <row r="205" spans="2:28" s="6" customFormat="1" ht="14.25" customHeight="1" thickBot="1">
      <c r="B205" s="365"/>
      <c r="C205" s="34"/>
      <c r="D205" s="68"/>
      <c r="E205" s="327"/>
      <c r="F205" s="327"/>
      <c r="G205" s="327"/>
      <c r="H205" s="327"/>
      <c r="I205" s="327"/>
      <c r="J205" s="327"/>
      <c r="K205" s="499" t="s">
        <v>11030</v>
      </c>
      <c r="L205" s="499"/>
      <c r="M205" s="499"/>
      <c r="N205" s="354"/>
      <c r="O205" s="499" t="s">
        <v>11031</v>
      </c>
      <c r="P205" s="499"/>
      <c r="Q205" s="499"/>
      <c r="R205" s="327"/>
      <c r="S205" s="366"/>
      <c r="U205" s="8"/>
      <c r="V205" s="8"/>
      <c r="W205" s="8"/>
      <c r="X205" s="8"/>
      <c r="Y205" s="8"/>
      <c r="Z205" s="8"/>
      <c r="AA205" s="8"/>
      <c r="AB205" s="8"/>
    </row>
    <row r="206" spans="2:28" s="6" customFormat="1" ht="14.25" customHeight="1" thickTop="1" thickBot="1">
      <c r="B206" s="365"/>
      <c r="C206" s="212">
        <v>7.1</v>
      </c>
      <c r="D206" s="64" t="s">
        <v>10979</v>
      </c>
      <c r="E206" s="327"/>
      <c r="F206" s="327"/>
      <c r="G206" s="327"/>
      <c r="H206" s="327"/>
      <c r="I206" s="441" t="str">
        <f>IF(SUM(K208:K216)&lt;&gt;K206, SUM(K208:K216), "")</f>
        <v/>
      </c>
      <c r="J206" s="665"/>
      <c r="K206" s="454">
        <f>SUM(K208:K216)</f>
        <v>0</v>
      </c>
      <c r="L206" s="455"/>
      <c r="M206" s="456"/>
      <c r="N206" s="339"/>
      <c r="O206" s="454">
        <f>SUM(O208:O216)</f>
        <v>0</v>
      </c>
      <c r="P206" s="455"/>
      <c r="Q206" s="456"/>
      <c r="R206" s="439" t="str">
        <f>IF(SUM(O208:O216)&lt;&gt;O206, SUM(O208:O216), "")</f>
        <v/>
      </c>
      <c r="S206" s="440"/>
      <c r="U206" s="8"/>
      <c r="V206" s="8"/>
      <c r="W206" s="8"/>
      <c r="X206" s="8"/>
      <c r="Y206" s="8"/>
      <c r="Z206" s="8"/>
      <c r="AA206" s="8"/>
      <c r="AB206" s="8"/>
    </row>
    <row r="207" spans="2:28" s="6" customFormat="1" ht="15">
      <c r="B207" s="365"/>
      <c r="C207" s="64"/>
      <c r="D207" s="263" t="s">
        <v>7793</v>
      </c>
      <c r="E207" s="327"/>
      <c r="F207" s="327"/>
      <c r="G207" s="327"/>
      <c r="H207" s="327"/>
      <c r="I207" s="441"/>
      <c r="J207" s="441"/>
      <c r="K207" s="578" t="str">
        <f>IF(AND((OR(ISNUMBER(K209), ISNUMBER(K210), ISNUMBER(K211), ISNUMBER(K212), ISNUMBER(K213), ISNUMBER(K214), ISNUMBER(K215))), ISBLANK(K208)), "Personnel expenses?", "")</f>
        <v/>
      </c>
      <c r="L207" s="578"/>
      <c r="M207" s="578"/>
      <c r="N207" s="339"/>
      <c r="O207" s="578" t="str">
        <f>IF(AND((OR(ISNUMBER(O209), ISNUMBER(O210), ISNUMBER(O211), ISNUMBER(O212), ISNUMBER(O213), ISNUMBER(O214), ISNUMBER(O215))), ISBLANK(O208)), "Personnel expenses?", "")</f>
        <v/>
      </c>
      <c r="P207" s="578"/>
      <c r="Q207" s="578"/>
      <c r="R207" s="324"/>
      <c r="S207" s="402"/>
      <c r="U207" s="8"/>
      <c r="V207" s="8"/>
      <c r="W207" s="8"/>
      <c r="X207" s="8"/>
      <c r="Y207" s="8"/>
      <c r="Z207" s="8"/>
      <c r="AA207" s="8"/>
      <c r="AB207" s="8"/>
    </row>
    <row r="208" spans="2:28" s="6" customFormat="1" ht="15">
      <c r="B208" s="365"/>
      <c r="C208" s="203" t="s">
        <v>160</v>
      </c>
      <c r="D208" s="208" t="s">
        <v>7788</v>
      </c>
      <c r="E208" s="327"/>
      <c r="F208" s="327"/>
      <c r="G208" s="327"/>
      <c r="H208" s="327"/>
      <c r="I208" s="441" t="str">
        <f t="shared" ref="I208:I216" si="2">IF(AND(ISNUMBER(K208), K208&lt;0), K208*(-1), "")</f>
        <v/>
      </c>
      <c r="J208" s="489"/>
      <c r="K208" s="434"/>
      <c r="L208" s="435"/>
      <c r="M208" s="436"/>
      <c r="N208" s="333"/>
      <c r="O208" s="434"/>
      <c r="P208" s="435"/>
      <c r="Q208" s="436"/>
      <c r="R208" s="324" t="str">
        <f>IF(AND(ISNUMBER(O208), O208&lt;0), O208*(-1), "")</f>
        <v/>
      </c>
      <c r="S208" s="402"/>
      <c r="U208" s="8"/>
      <c r="V208" s="8"/>
      <c r="W208" s="8"/>
      <c r="X208" s="8"/>
      <c r="Y208" s="8"/>
      <c r="Z208" s="8"/>
      <c r="AA208" s="8"/>
      <c r="AB208" s="8"/>
    </row>
    <row r="209" spans="2:28" s="6" customFormat="1" ht="15">
      <c r="B209" s="365"/>
      <c r="C209" s="203" t="s">
        <v>214</v>
      </c>
      <c r="D209" s="208" t="s">
        <v>10980</v>
      </c>
      <c r="E209" s="327"/>
      <c r="F209" s="327"/>
      <c r="G209" s="327"/>
      <c r="H209" s="327"/>
      <c r="I209" s="441" t="str">
        <f t="shared" si="2"/>
        <v/>
      </c>
      <c r="J209" s="489"/>
      <c r="K209" s="434"/>
      <c r="L209" s="435"/>
      <c r="M209" s="436"/>
      <c r="N209" s="333"/>
      <c r="O209" s="434"/>
      <c r="P209" s="435"/>
      <c r="Q209" s="436"/>
      <c r="R209" s="324" t="str">
        <f t="shared" ref="R209:R216" si="3">IF(AND(ISNUMBER(O209), O209&lt;0), O209*(-1), "")</f>
        <v/>
      </c>
      <c r="S209" s="402"/>
      <c r="U209" s="8"/>
      <c r="V209" s="8"/>
      <c r="W209" s="8"/>
      <c r="X209" s="8"/>
      <c r="Y209" s="8"/>
      <c r="Z209" s="8"/>
      <c r="AA209" s="8"/>
      <c r="AB209" s="8"/>
    </row>
    <row r="210" spans="2:28" s="6" customFormat="1" ht="15">
      <c r="B210" s="365"/>
      <c r="C210" s="203" t="s">
        <v>215</v>
      </c>
      <c r="D210" s="208" t="s">
        <v>7789</v>
      </c>
      <c r="E210" s="327"/>
      <c r="F210" s="327"/>
      <c r="G210" s="327"/>
      <c r="H210" s="327"/>
      <c r="I210" s="441" t="str">
        <f t="shared" si="2"/>
        <v/>
      </c>
      <c r="J210" s="489"/>
      <c r="K210" s="434"/>
      <c r="L210" s="435"/>
      <c r="M210" s="436"/>
      <c r="N210" s="333"/>
      <c r="O210" s="434"/>
      <c r="P210" s="435"/>
      <c r="Q210" s="436"/>
      <c r="R210" s="324" t="str">
        <f t="shared" si="3"/>
        <v/>
      </c>
      <c r="S210" s="402"/>
      <c r="U210" s="8"/>
      <c r="V210" s="8"/>
      <c r="W210" s="8"/>
      <c r="X210" s="8"/>
      <c r="Y210" s="8"/>
      <c r="Z210" s="8"/>
      <c r="AA210" s="8"/>
      <c r="AB210" s="8"/>
    </row>
    <row r="211" spans="2:28" s="6" customFormat="1" ht="15">
      <c r="B211" s="365"/>
      <c r="C211" s="203" t="s">
        <v>216</v>
      </c>
      <c r="D211" s="208" t="s">
        <v>453</v>
      </c>
      <c r="E211" s="327"/>
      <c r="F211" s="327"/>
      <c r="G211" s="327"/>
      <c r="H211" s="327"/>
      <c r="I211" s="441" t="str">
        <f t="shared" si="2"/>
        <v/>
      </c>
      <c r="J211" s="489"/>
      <c r="K211" s="434"/>
      <c r="L211" s="435"/>
      <c r="M211" s="436"/>
      <c r="N211" s="333"/>
      <c r="O211" s="434"/>
      <c r="P211" s="435"/>
      <c r="Q211" s="436"/>
      <c r="R211" s="324" t="str">
        <f t="shared" si="3"/>
        <v/>
      </c>
      <c r="S211" s="402"/>
      <c r="U211" s="8"/>
      <c r="V211" s="8"/>
      <c r="W211" s="8"/>
      <c r="X211" s="8"/>
      <c r="Y211" s="8"/>
      <c r="Z211" s="8"/>
      <c r="AA211" s="8"/>
      <c r="AB211" s="8"/>
    </row>
    <row r="212" spans="2:28" s="6" customFormat="1" ht="15">
      <c r="B212" s="365"/>
      <c r="C212" s="203" t="s">
        <v>217</v>
      </c>
      <c r="D212" s="208" t="s">
        <v>454</v>
      </c>
      <c r="E212" s="327"/>
      <c r="F212" s="327"/>
      <c r="G212" s="327"/>
      <c r="H212" s="327"/>
      <c r="I212" s="441" t="str">
        <f t="shared" si="2"/>
        <v/>
      </c>
      <c r="J212" s="489"/>
      <c r="K212" s="434"/>
      <c r="L212" s="435"/>
      <c r="M212" s="436"/>
      <c r="N212" s="333"/>
      <c r="O212" s="434"/>
      <c r="P212" s="435"/>
      <c r="Q212" s="436"/>
      <c r="R212" s="324" t="str">
        <f t="shared" si="3"/>
        <v/>
      </c>
      <c r="S212" s="402"/>
      <c r="U212" s="8"/>
      <c r="V212" s="8"/>
      <c r="W212" s="8"/>
      <c r="X212" s="8"/>
      <c r="Y212" s="8"/>
      <c r="Z212" s="8"/>
      <c r="AA212" s="8"/>
      <c r="AB212" s="8"/>
    </row>
    <row r="213" spans="2:28" s="6" customFormat="1" ht="15">
      <c r="B213" s="365"/>
      <c r="C213" s="203" t="s">
        <v>218</v>
      </c>
      <c r="D213" s="208" t="s">
        <v>7790</v>
      </c>
      <c r="E213" s="327"/>
      <c r="F213" s="327"/>
      <c r="G213" s="327"/>
      <c r="H213" s="327"/>
      <c r="I213" s="441" t="str">
        <f t="shared" si="2"/>
        <v/>
      </c>
      <c r="J213" s="489"/>
      <c r="K213" s="434"/>
      <c r="L213" s="435"/>
      <c r="M213" s="436"/>
      <c r="N213" s="333"/>
      <c r="O213" s="434"/>
      <c r="P213" s="435"/>
      <c r="Q213" s="436"/>
      <c r="R213" s="324" t="str">
        <f t="shared" si="3"/>
        <v/>
      </c>
      <c r="S213" s="402"/>
      <c r="U213" s="8"/>
      <c r="V213" s="8"/>
      <c r="W213" s="8"/>
      <c r="X213" s="8"/>
      <c r="Y213" s="8"/>
      <c r="Z213" s="8"/>
      <c r="AA213" s="8"/>
      <c r="AB213" s="8"/>
    </row>
    <row r="214" spans="2:28" s="6" customFormat="1" ht="15">
      <c r="B214" s="365"/>
      <c r="C214" s="203" t="s">
        <v>219</v>
      </c>
      <c r="D214" s="208" t="s">
        <v>455</v>
      </c>
      <c r="E214" s="327"/>
      <c r="F214" s="327"/>
      <c r="G214" s="327"/>
      <c r="H214" s="327"/>
      <c r="I214" s="441" t="str">
        <f t="shared" si="2"/>
        <v/>
      </c>
      <c r="J214" s="489"/>
      <c r="K214" s="434"/>
      <c r="L214" s="435"/>
      <c r="M214" s="436"/>
      <c r="N214" s="333"/>
      <c r="O214" s="434"/>
      <c r="P214" s="435"/>
      <c r="Q214" s="436"/>
      <c r="R214" s="324" t="str">
        <f t="shared" si="3"/>
        <v/>
      </c>
      <c r="S214" s="402"/>
      <c r="U214" s="8"/>
      <c r="V214" s="8"/>
      <c r="W214" s="8"/>
      <c r="X214" s="8"/>
      <c r="Y214" s="8"/>
      <c r="Z214" s="8"/>
      <c r="AA214" s="8"/>
      <c r="AB214" s="8"/>
    </row>
    <row r="215" spans="2:28" s="6" customFormat="1" ht="15">
      <c r="B215" s="365"/>
      <c r="C215" s="203" t="s">
        <v>220</v>
      </c>
      <c r="D215" s="208" t="s">
        <v>7791</v>
      </c>
      <c r="E215" s="327"/>
      <c r="F215" s="327"/>
      <c r="G215" s="327"/>
      <c r="H215" s="327"/>
      <c r="I215" s="441" t="str">
        <f t="shared" si="2"/>
        <v/>
      </c>
      <c r="J215" s="489"/>
      <c r="K215" s="434"/>
      <c r="L215" s="435"/>
      <c r="M215" s="436"/>
      <c r="N215" s="339"/>
      <c r="O215" s="434"/>
      <c r="P215" s="435"/>
      <c r="Q215" s="436"/>
      <c r="R215" s="324" t="str">
        <f t="shared" si="3"/>
        <v/>
      </c>
      <c r="S215" s="402"/>
      <c r="U215" s="8"/>
      <c r="V215" s="8"/>
      <c r="W215" s="8"/>
      <c r="X215" s="8"/>
      <c r="Y215" s="8"/>
      <c r="Z215" s="8"/>
      <c r="AA215" s="8"/>
      <c r="AB215" s="8"/>
    </row>
    <row r="216" spans="2:28" s="6" customFormat="1" ht="15">
      <c r="B216" s="365"/>
      <c r="C216" s="203" t="s">
        <v>221</v>
      </c>
      <c r="D216" s="208" t="s">
        <v>469</v>
      </c>
      <c r="E216" s="327"/>
      <c r="F216" s="327"/>
      <c r="G216" s="327"/>
      <c r="H216" s="327"/>
      <c r="I216" s="441" t="str">
        <f t="shared" si="2"/>
        <v/>
      </c>
      <c r="J216" s="489"/>
      <c r="K216" s="434"/>
      <c r="L216" s="435"/>
      <c r="M216" s="436"/>
      <c r="N216" s="199"/>
      <c r="O216" s="434"/>
      <c r="P216" s="435"/>
      <c r="Q216" s="436"/>
      <c r="R216" s="324" t="str">
        <f t="shared" si="3"/>
        <v/>
      </c>
      <c r="S216" s="402"/>
      <c r="U216" s="8"/>
      <c r="V216" s="8"/>
      <c r="W216" s="8"/>
      <c r="X216" s="8"/>
      <c r="Y216" s="8"/>
      <c r="Z216" s="8"/>
      <c r="AA216" s="8"/>
      <c r="AB216" s="8"/>
    </row>
    <row r="217" spans="2:28" s="6" customFormat="1" ht="14.25" customHeight="1" thickBot="1">
      <c r="B217" s="365"/>
      <c r="C217" s="42"/>
      <c r="D217" s="71"/>
      <c r="E217" s="327"/>
      <c r="F217" s="327"/>
      <c r="G217" s="327"/>
      <c r="H217" s="327"/>
      <c r="I217" s="327"/>
      <c r="J217" s="337"/>
      <c r="K217" s="484"/>
      <c r="L217" s="484"/>
      <c r="M217" s="484"/>
      <c r="N217" s="199"/>
      <c r="O217" s="484"/>
      <c r="P217" s="484"/>
      <c r="Q217" s="484"/>
      <c r="R217" s="327"/>
      <c r="S217" s="402"/>
      <c r="U217" s="8"/>
      <c r="V217" s="8"/>
      <c r="W217" s="8"/>
      <c r="X217" s="8"/>
      <c r="Y217" s="8"/>
      <c r="Z217" s="8"/>
      <c r="AA217" s="8"/>
      <c r="AB217" s="8"/>
    </row>
    <row r="218" spans="2:28" s="6" customFormat="1" ht="14.25" customHeight="1" thickBot="1">
      <c r="B218" s="365"/>
      <c r="C218" s="179">
        <v>7.2</v>
      </c>
      <c r="D218" s="64" t="s">
        <v>7792</v>
      </c>
      <c r="E218" s="63"/>
      <c r="F218" s="63"/>
      <c r="G218" s="63"/>
      <c r="H218" s="63"/>
      <c r="I218" s="441" t="str">
        <f>IF(SUM(K220:K222)&lt;&gt;K218, SUM(K220:K222), "")</f>
        <v/>
      </c>
      <c r="J218" s="665"/>
      <c r="K218" s="454">
        <f>SUM(K220:K222)</f>
        <v>0</v>
      </c>
      <c r="L218" s="455"/>
      <c r="M218" s="456"/>
      <c r="N218" s="333"/>
      <c r="O218" s="454">
        <f>SUM(O220:O222)</f>
        <v>0</v>
      </c>
      <c r="P218" s="455"/>
      <c r="Q218" s="456"/>
      <c r="R218" s="439" t="str">
        <f>IF(SUM(O220:O222)&lt;&gt;O218, SUM(O220:O222), "")</f>
        <v/>
      </c>
      <c r="S218" s="440"/>
      <c r="U218" s="8"/>
      <c r="V218" s="8"/>
      <c r="W218" s="8"/>
      <c r="X218" s="8"/>
      <c r="Y218" s="8"/>
      <c r="Z218" s="8"/>
      <c r="AA218" s="8"/>
      <c r="AB218" s="8"/>
    </row>
    <row r="219" spans="2:28" s="6" customFormat="1" ht="14.25" customHeight="1">
      <c r="B219" s="365"/>
      <c r="C219" s="78"/>
      <c r="D219" s="215" t="s">
        <v>440</v>
      </c>
      <c r="E219" s="327"/>
      <c r="F219" s="327"/>
      <c r="G219" s="327"/>
      <c r="H219" s="327"/>
      <c r="I219" s="327"/>
      <c r="J219" s="327"/>
      <c r="K219" s="486" t="str">
        <f>IF(AND(ISNUMBER(K208), ISNUMBER(K206), ISBLANK(K221)), "Depreciation/amortization cost?", "")</f>
        <v/>
      </c>
      <c r="L219" s="486"/>
      <c r="M219" s="486"/>
      <c r="N219" s="199"/>
      <c r="O219" s="486" t="str">
        <f>IF(AND(ISNUMBER(O208), ISNUMBER(O206), ISBLANK(O221)), "Depreciation/amortization cost?", "")</f>
        <v/>
      </c>
      <c r="P219" s="486"/>
      <c r="Q219" s="486"/>
      <c r="R219" s="327"/>
      <c r="S219" s="402"/>
      <c r="U219" s="8"/>
      <c r="V219" s="8"/>
      <c r="W219" s="8"/>
      <c r="X219" s="8"/>
      <c r="Y219" s="8"/>
      <c r="Z219" s="8"/>
      <c r="AA219" s="8"/>
      <c r="AB219" s="8"/>
    </row>
    <row r="220" spans="2:28" s="6" customFormat="1" ht="14.25" customHeight="1">
      <c r="B220" s="365"/>
      <c r="C220" s="76" t="s">
        <v>580</v>
      </c>
      <c r="D220" s="208" t="s">
        <v>550</v>
      </c>
      <c r="E220" s="36"/>
      <c r="F220" s="36"/>
      <c r="G220" s="36"/>
      <c r="H220" s="36"/>
      <c r="I220" s="327"/>
      <c r="J220" s="324" t="str">
        <f>IF(AND(ISNUMBER(K220), K220&lt;0), K220*(-1), "")</f>
        <v/>
      </c>
      <c r="K220" s="434"/>
      <c r="L220" s="435"/>
      <c r="M220" s="436"/>
      <c r="N220" s="199"/>
      <c r="O220" s="434"/>
      <c r="P220" s="435"/>
      <c r="Q220" s="436"/>
      <c r="R220" s="324" t="str">
        <f t="shared" ref="R220:R221" si="4">IF(AND(ISNUMBER(O220), O220&lt;0), O220*(-1), "")</f>
        <v/>
      </c>
      <c r="S220" s="402"/>
      <c r="U220" s="8"/>
      <c r="V220" s="8"/>
      <c r="W220" s="8"/>
      <c r="X220" s="8"/>
      <c r="Y220" s="8"/>
      <c r="Z220" s="8"/>
      <c r="AA220" s="8"/>
      <c r="AB220" s="8"/>
    </row>
    <row r="221" spans="2:28" s="6" customFormat="1" ht="14.25" customHeight="1">
      <c r="B221" s="365"/>
      <c r="C221" s="76" t="s">
        <v>582</v>
      </c>
      <c r="D221" s="208" t="s">
        <v>463</v>
      </c>
      <c r="E221" s="36"/>
      <c r="F221" s="36"/>
      <c r="G221" s="36"/>
      <c r="H221" s="36"/>
      <c r="I221" s="327"/>
      <c r="J221" s="324" t="str">
        <f t="shared" ref="J221" si="5">IF(AND(ISNUMBER(K221), K221&lt;0), K221*(-1), "")</f>
        <v/>
      </c>
      <c r="K221" s="434"/>
      <c r="L221" s="435"/>
      <c r="M221" s="436"/>
      <c r="N221" s="199"/>
      <c r="O221" s="434"/>
      <c r="P221" s="435"/>
      <c r="Q221" s="436"/>
      <c r="R221" s="324" t="str">
        <f t="shared" si="4"/>
        <v/>
      </c>
      <c r="S221" s="402"/>
      <c r="U221" s="8"/>
      <c r="V221" s="8"/>
      <c r="W221" s="8"/>
      <c r="X221" s="8"/>
      <c r="Y221" s="8"/>
      <c r="Z221" s="8"/>
      <c r="AA221" s="8"/>
      <c r="AB221" s="8"/>
    </row>
    <row r="222" spans="2:28" s="6" customFormat="1" ht="14.25" customHeight="1">
      <c r="B222" s="365"/>
      <c r="C222" s="76" t="s">
        <v>583</v>
      </c>
      <c r="D222" s="208" t="s">
        <v>7800</v>
      </c>
      <c r="E222" s="36"/>
      <c r="F222" s="36"/>
      <c r="G222" s="36"/>
      <c r="H222" s="36"/>
      <c r="I222" s="327"/>
      <c r="J222" s="324"/>
      <c r="K222" s="434"/>
      <c r="L222" s="435"/>
      <c r="M222" s="436"/>
      <c r="N222" s="199"/>
      <c r="O222" s="434"/>
      <c r="P222" s="435"/>
      <c r="Q222" s="436"/>
      <c r="R222" s="324"/>
      <c r="S222" s="402"/>
      <c r="U222" s="8"/>
      <c r="V222" s="8"/>
      <c r="W222" s="8"/>
      <c r="X222" s="8"/>
      <c r="Y222" s="8"/>
      <c r="Z222" s="8"/>
      <c r="AA222" s="8"/>
      <c r="AB222" s="8"/>
    </row>
    <row r="223" spans="2:28" s="6" customFormat="1" ht="14.25" customHeight="1">
      <c r="B223" s="365"/>
      <c r="C223" s="306" t="s">
        <v>6966</v>
      </c>
      <c r="D223" s="311" t="s">
        <v>7908</v>
      </c>
      <c r="E223" s="303"/>
      <c r="F223" s="36"/>
      <c r="G223" s="36"/>
      <c r="H223" s="36"/>
      <c r="I223" s="327"/>
      <c r="J223" s="324"/>
      <c r="K223" s="434"/>
      <c r="L223" s="435"/>
      <c r="M223" s="436"/>
      <c r="N223" s="199"/>
      <c r="O223" s="434"/>
      <c r="P223" s="435"/>
      <c r="Q223" s="436"/>
      <c r="R223" s="324"/>
      <c r="S223" s="402"/>
      <c r="U223" s="8"/>
      <c r="V223" s="8"/>
      <c r="W223" s="8"/>
      <c r="X223" s="8"/>
      <c r="Y223" s="8"/>
      <c r="Z223" s="8"/>
      <c r="AA223" s="8"/>
      <c r="AB223" s="8"/>
    </row>
    <row r="224" spans="2:28" s="6" customFormat="1" ht="14.25" customHeight="1" thickBot="1">
      <c r="B224" s="365"/>
      <c r="C224" s="78"/>
      <c r="D224" s="68"/>
      <c r="E224" s="327"/>
      <c r="F224" s="327"/>
      <c r="G224" s="327"/>
      <c r="H224" s="327"/>
      <c r="I224" s="327"/>
      <c r="J224" s="327"/>
      <c r="K224" s="484"/>
      <c r="L224" s="484"/>
      <c r="M224" s="484"/>
      <c r="N224" s="199"/>
      <c r="O224" s="484"/>
      <c r="P224" s="484"/>
      <c r="Q224" s="484"/>
      <c r="R224" s="327"/>
      <c r="S224" s="402"/>
      <c r="U224" s="8"/>
      <c r="V224" s="8"/>
      <c r="W224" s="8"/>
      <c r="X224" s="8"/>
      <c r="Y224" s="8"/>
      <c r="Z224" s="8"/>
      <c r="AA224" s="8"/>
      <c r="AB224" s="8"/>
    </row>
    <row r="225" spans="2:28" s="6" customFormat="1" ht="14.25" customHeight="1" thickBot="1">
      <c r="B225" s="365"/>
      <c r="C225" s="179">
        <v>7.3</v>
      </c>
      <c r="D225" s="64" t="s">
        <v>464</v>
      </c>
      <c r="E225" s="327"/>
      <c r="F225" s="327"/>
      <c r="G225" s="327"/>
      <c r="H225" s="327"/>
      <c r="I225" s="441" t="str">
        <f>IF(K225&lt;0, K225*(-1), "")</f>
        <v/>
      </c>
      <c r="J225" s="665"/>
      <c r="K225" s="454"/>
      <c r="L225" s="455"/>
      <c r="M225" s="456"/>
      <c r="N225" s="339"/>
      <c r="O225" s="454"/>
      <c r="P225" s="455"/>
      <c r="Q225" s="456"/>
      <c r="R225" s="439" t="str">
        <f>IF(O225&lt;0, O225*(-1), "")</f>
        <v/>
      </c>
      <c r="S225" s="440"/>
      <c r="U225" s="8"/>
      <c r="V225" s="8"/>
      <c r="W225" s="8"/>
      <c r="X225" s="8"/>
      <c r="Y225" s="8"/>
      <c r="Z225" s="8"/>
      <c r="AA225" s="8"/>
      <c r="AB225" s="8"/>
    </row>
    <row r="226" spans="2:28" s="6" customFormat="1" ht="14.25" customHeight="1">
      <c r="B226" s="365"/>
      <c r="C226" s="79"/>
      <c r="D226" s="64"/>
      <c r="E226" s="327"/>
      <c r="F226" s="327"/>
      <c r="G226" s="327"/>
      <c r="H226" s="327"/>
      <c r="I226" s="324"/>
      <c r="J226" s="336"/>
      <c r="K226" s="239"/>
      <c r="L226" s="239"/>
      <c r="M226" s="239"/>
      <c r="N226" s="339"/>
      <c r="O226" s="239"/>
      <c r="P226" s="239"/>
      <c r="Q226" s="239"/>
      <c r="R226" s="324"/>
      <c r="S226" s="402"/>
      <c r="U226" s="8"/>
      <c r="V226" s="8"/>
      <c r="W226" s="8"/>
      <c r="X226" s="8"/>
      <c r="Y226" s="8"/>
      <c r="Z226" s="8"/>
      <c r="AA226" s="8"/>
      <c r="AB226" s="8"/>
    </row>
    <row r="227" spans="2:28" s="6" customFormat="1" ht="15">
      <c r="B227" s="365"/>
      <c r="C227" s="79"/>
      <c r="D227" s="64"/>
      <c r="E227" s="327"/>
      <c r="F227" s="327"/>
      <c r="G227" s="327"/>
      <c r="H227" s="327"/>
      <c r="I227" s="324"/>
      <c r="J227" s="336"/>
      <c r="K227" s="239"/>
      <c r="L227" s="239"/>
      <c r="M227" s="239"/>
      <c r="N227" s="339"/>
      <c r="O227" s="239"/>
      <c r="P227" s="239"/>
      <c r="Q227" s="239"/>
      <c r="R227" s="324"/>
      <c r="S227" s="402"/>
      <c r="U227" s="8"/>
      <c r="V227" s="8"/>
      <c r="W227" s="8"/>
      <c r="X227" s="8"/>
      <c r="Y227" s="8"/>
      <c r="Z227" s="8"/>
      <c r="AA227" s="8"/>
      <c r="AB227" s="8"/>
    </row>
    <row r="228" spans="2:28" s="6" customFormat="1" ht="14.25" customHeight="1" thickBot="1">
      <c r="B228" s="367"/>
      <c r="C228" s="368"/>
      <c r="D228" s="368"/>
      <c r="E228" s="368"/>
      <c r="F228" s="368"/>
      <c r="G228" s="368"/>
      <c r="H228" s="368"/>
      <c r="I228" s="368"/>
      <c r="J228" s="368"/>
      <c r="K228" s="457"/>
      <c r="L228" s="457"/>
      <c r="M228" s="457"/>
      <c r="N228" s="369"/>
      <c r="O228" s="457"/>
      <c r="P228" s="457"/>
      <c r="Q228" s="457"/>
      <c r="R228" s="368"/>
      <c r="S228" s="370"/>
      <c r="U228" s="8"/>
      <c r="V228" s="8"/>
      <c r="W228" s="8"/>
      <c r="X228" s="8"/>
      <c r="Y228" s="8"/>
      <c r="Z228" s="8"/>
      <c r="AA228" s="8"/>
      <c r="AB228" s="8"/>
    </row>
    <row r="229" spans="2:28" s="6" customFormat="1" ht="15.75" thickTop="1" thickBot="1">
      <c r="K229" s="232"/>
      <c r="L229" s="232"/>
      <c r="M229" s="232"/>
      <c r="N229" s="232"/>
      <c r="O229" s="232"/>
      <c r="P229" s="232"/>
      <c r="Q229" s="232"/>
      <c r="U229" s="8"/>
      <c r="V229" s="8"/>
      <c r="W229" s="8"/>
      <c r="X229" s="8"/>
      <c r="Y229" s="8"/>
      <c r="Z229" s="8"/>
      <c r="AA229" s="8"/>
      <c r="AB229" s="8"/>
    </row>
    <row r="230" spans="2:28" s="6" customFormat="1" ht="14.25" customHeight="1" thickTop="1">
      <c r="B230" s="361"/>
      <c r="C230" s="362"/>
      <c r="D230" s="362"/>
      <c r="E230" s="362"/>
      <c r="F230" s="362"/>
      <c r="G230" s="362"/>
      <c r="H230" s="362"/>
      <c r="I230" s="362"/>
      <c r="J230" s="362"/>
      <c r="K230" s="363"/>
      <c r="L230" s="363"/>
      <c r="M230" s="363"/>
      <c r="N230" s="363"/>
      <c r="O230" s="363"/>
      <c r="P230" s="363"/>
      <c r="Q230" s="363"/>
      <c r="R230" s="362"/>
      <c r="S230" s="364"/>
      <c r="U230" s="8"/>
      <c r="V230" s="8"/>
      <c r="W230" s="8"/>
      <c r="X230" s="8"/>
      <c r="Y230" s="8"/>
      <c r="Z230" s="8"/>
      <c r="AA230" s="8"/>
      <c r="AB230" s="8"/>
    </row>
    <row r="231" spans="2:28" s="6" customFormat="1" ht="14.25" customHeight="1">
      <c r="B231" s="365"/>
      <c r="C231" s="231" t="s">
        <v>7794</v>
      </c>
      <c r="D231" s="231" t="s">
        <v>7795</v>
      </c>
      <c r="E231" s="327"/>
      <c r="F231" s="327"/>
      <c r="G231" s="327"/>
      <c r="H231" s="327"/>
      <c r="I231" s="327"/>
      <c r="J231" s="327"/>
      <c r="K231" s="199"/>
      <c r="L231" s="199"/>
      <c r="M231" s="199"/>
      <c r="N231" s="199"/>
      <c r="O231" s="199"/>
      <c r="P231" s="199"/>
      <c r="Q231" s="199"/>
      <c r="R231" s="327"/>
      <c r="S231" s="366"/>
      <c r="U231" s="8"/>
      <c r="V231" s="8"/>
      <c r="W231" s="8"/>
      <c r="X231" s="8"/>
      <c r="Y231" s="8"/>
      <c r="Z231" s="8"/>
      <c r="AA231" s="8"/>
      <c r="AB231" s="8"/>
    </row>
    <row r="232" spans="2:28" s="6" customFormat="1" ht="14.25" customHeight="1" thickBot="1">
      <c r="B232" s="365"/>
      <c r="C232" s="34"/>
      <c r="D232" s="68"/>
      <c r="E232" s="327"/>
      <c r="F232" s="327"/>
      <c r="G232" s="327"/>
      <c r="H232" s="327"/>
      <c r="I232" s="327"/>
      <c r="J232" s="327"/>
      <c r="K232" s="499" t="s">
        <v>11030</v>
      </c>
      <c r="L232" s="499"/>
      <c r="M232" s="499"/>
      <c r="N232" s="354"/>
      <c r="O232" s="499" t="s">
        <v>11031</v>
      </c>
      <c r="P232" s="499"/>
      <c r="Q232" s="499"/>
      <c r="R232" s="327"/>
      <c r="S232" s="366"/>
      <c r="U232" s="8"/>
      <c r="V232" s="8"/>
      <c r="W232" s="8"/>
      <c r="X232" s="8"/>
      <c r="Y232" s="8"/>
      <c r="Z232" s="8"/>
      <c r="AA232" s="8"/>
      <c r="AB232" s="8"/>
    </row>
    <row r="233" spans="2:28" s="10" customFormat="1" ht="14.25" customHeight="1" thickTop="1" thickBot="1">
      <c r="B233" s="408"/>
      <c r="C233" s="221">
        <v>8.1</v>
      </c>
      <c r="D233" s="80" t="s">
        <v>456</v>
      </c>
      <c r="E233" s="81"/>
      <c r="F233" s="81"/>
      <c r="G233" s="63"/>
      <c r="H233" s="63"/>
      <c r="I233" s="441" t="str">
        <f>IF(SUM(K235:K238)&lt;&gt;K233, SUM(K235:K238), "")</f>
        <v/>
      </c>
      <c r="J233" s="665"/>
      <c r="K233" s="454">
        <f>K144</f>
        <v>0</v>
      </c>
      <c r="L233" s="455"/>
      <c r="M233" s="456"/>
      <c r="N233" s="333"/>
      <c r="O233" s="454">
        <f>O144</f>
        <v>0</v>
      </c>
      <c r="P233" s="455"/>
      <c r="Q233" s="456"/>
      <c r="R233" s="439" t="str">
        <f>IF(SUM(O235:O238)&lt;&gt;O233, SUM(O235:O238), "")</f>
        <v/>
      </c>
      <c r="S233" s="440"/>
      <c r="U233" s="149"/>
      <c r="V233" s="149"/>
      <c r="W233" s="149"/>
      <c r="X233" s="149"/>
      <c r="Y233" s="149"/>
      <c r="Z233" s="149"/>
      <c r="AA233" s="149"/>
      <c r="AB233" s="149"/>
    </row>
    <row r="234" spans="2:28" s="6" customFormat="1" ht="15">
      <c r="B234" s="365"/>
      <c r="C234" s="218"/>
      <c r="D234" s="215" t="s">
        <v>784</v>
      </c>
      <c r="E234" s="327"/>
      <c r="F234" s="327"/>
      <c r="G234" s="327"/>
      <c r="H234" s="327"/>
      <c r="I234" s="480"/>
      <c r="J234" s="480"/>
      <c r="K234" s="476"/>
      <c r="L234" s="476"/>
      <c r="M234" s="476"/>
      <c r="N234" s="199"/>
      <c r="O234" s="476"/>
      <c r="P234" s="476"/>
      <c r="Q234" s="476"/>
      <c r="R234" s="441"/>
      <c r="S234" s="440"/>
      <c r="U234" s="8"/>
      <c r="V234" s="8"/>
      <c r="W234" s="8"/>
      <c r="X234" s="8"/>
      <c r="Y234" s="8"/>
      <c r="Z234" s="8"/>
      <c r="AA234" s="8"/>
      <c r="AB234" s="8"/>
    </row>
    <row r="235" spans="2:28" s="6" customFormat="1" ht="14.25" customHeight="1">
      <c r="B235" s="365"/>
      <c r="C235" s="224" t="s">
        <v>222</v>
      </c>
      <c r="D235" s="214" t="s">
        <v>457</v>
      </c>
      <c r="E235" s="327"/>
      <c r="F235" s="327"/>
      <c r="G235" s="327"/>
      <c r="H235" s="327"/>
      <c r="I235" s="441" t="str">
        <f>IF(K235&lt;&gt;K146, K146, "")</f>
        <v/>
      </c>
      <c r="J235" s="489"/>
      <c r="K235" s="434">
        <f>K146</f>
        <v>0</v>
      </c>
      <c r="L235" s="435"/>
      <c r="M235" s="436"/>
      <c r="N235" s="339"/>
      <c r="O235" s="434">
        <f>O146</f>
        <v>0</v>
      </c>
      <c r="P235" s="435"/>
      <c r="Q235" s="436"/>
      <c r="R235" s="442" t="str">
        <f>IF(O235&lt;&gt;O146, O146, "")</f>
        <v/>
      </c>
      <c r="S235" s="440"/>
      <c r="U235" s="8"/>
      <c r="V235" s="8"/>
      <c r="W235" s="8"/>
      <c r="X235" s="8"/>
      <c r="Y235" s="8"/>
      <c r="Z235" s="8"/>
      <c r="AA235" s="8"/>
      <c r="AB235" s="8"/>
    </row>
    <row r="236" spans="2:28" s="6" customFormat="1" ht="14.25" customHeight="1">
      <c r="B236" s="365"/>
      <c r="C236" s="224" t="s">
        <v>223</v>
      </c>
      <c r="D236" s="214" t="s">
        <v>10981</v>
      </c>
      <c r="E236" s="327"/>
      <c r="F236" s="327"/>
      <c r="G236" s="327"/>
      <c r="H236" s="327"/>
      <c r="I236" s="441" t="str">
        <f>IF(K236&lt;&gt;K166, K166, "")</f>
        <v/>
      </c>
      <c r="J236" s="489"/>
      <c r="K236" s="434">
        <f>K166</f>
        <v>0</v>
      </c>
      <c r="L236" s="435"/>
      <c r="M236" s="436"/>
      <c r="N236" s="339"/>
      <c r="O236" s="434">
        <f>O166</f>
        <v>0</v>
      </c>
      <c r="P236" s="435"/>
      <c r="Q236" s="436"/>
      <c r="R236" s="442" t="str">
        <f>IF(O236&lt;&gt;O166, O166, "")</f>
        <v/>
      </c>
      <c r="S236" s="440"/>
      <c r="U236" s="8"/>
      <c r="V236" s="8"/>
      <c r="W236" s="8"/>
      <c r="X236" s="8"/>
      <c r="Y236" s="8"/>
      <c r="Z236" s="8"/>
      <c r="AA236" s="8"/>
      <c r="AB236" s="8"/>
    </row>
    <row r="237" spans="2:28" s="6" customFormat="1" ht="14.25" customHeight="1">
      <c r="B237" s="365"/>
      <c r="C237" s="224" t="s">
        <v>224</v>
      </c>
      <c r="D237" s="214" t="s">
        <v>458</v>
      </c>
      <c r="E237" s="327"/>
      <c r="F237" s="327"/>
      <c r="G237" s="327"/>
      <c r="H237" s="327"/>
      <c r="I237" s="441" t="str">
        <f>IF(K237&lt;&gt;K172, K172, "")</f>
        <v/>
      </c>
      <c r="J237" s="489"/>
      <c r="K237" s="434">
        <f>K172</f>
        <v>0</v>
      </c>
      <c r="L237" s="435"/>
      <c r="M237" s="436"/>
      <c r="N237" s="339"/>
      <c r="O237" s="434">
        <f>O172</f>
        <v>0</v>
      </c>
      <c r="P237" s="435"/>
      <c r="Q237" s="436"/>
      <c r="R237" s="442" t="str">
        <f>IF(O237&lt;&gt;O172, O172, "")</f>
        <v/>
      </c>
      <c r="S237" s="440"/>
      <c r="U237" s="8"/>
      <c r="V237" s="8"/>
      <c r="W237" s="8"/>
      <c r="X237" s="8"/>
      <c r="Y237" s="8"/>
      <c r="Z237" s="8"/>
      <c r="AA237" s="8"/>
      <c r="AB237" s="8"/>
    </row>
    <row r="238" spans="2:28" s="6" customFormat="1" ht="14.25" customHeight="1">
      <c r="B238" s="365"/>
      <c r="C238" s="224" t="s">
        <v>567</v>
      </c>
      <c r="D238" s="214" t="s">
        <v>459</v>
      </c>
      <c r="E238" s="327"/>
      <c r="F238" s="327"/>
      <c r="G238" s="327"/>
      <c r="H238" s="327"/>
      <c r="I238" s="441" t="str">
        <f>IF(K238&lt;&gt;K193, K193, "")</f>
        <v/>
      </c>
      <c r="J238" s="489"/>
      <c r="K238" s="434">
        <f>K193</f>
        <v>0</v>
      </c>
      <c r="L238" s="435"/>
      <c r="M238" s="436"/>
      <c r="N238" s="339"/>
      <c r="O238" s="434">
        <f>O193</f>
        <v>0</v>
      </c>
      <c r="P238" s="435"/>
      <c r="Q238" s="436"/>
      <c r="R238" s="442" t="str">
        <f>IF(O238&lt;&gt;O193, O193, "")</f>
        <v/>
      </c>
      <c r="S238" s="440"/>
      <c r="U238" s="8"/>
      <c r="V238" s="8"/>
      <c r="W238" s="8"/>
      <c r="X238" s="8"/>
      <c r="Y238" s="8"/>
      <c r="Z238" s="8"/>
      <c r="AA238" s="8"/>
      <c r="AB238" s="8"/>
    </row>
    <row r="239" spans="2:28" s="6" customFormat="1" ht="14.25" customHeight="1" thickBot="1">
      <c r="B239" s="365"/>
      <c r="C239" s="219"/>
      <c r="D239" s="85"/>
      <c r="E239" s="327"/>
      <c r="F239" s="327"/>
      <c r="G239" s="327"/>
      <c r="H239" s="327"/>
      <c r="I239" s="480"/>
      <c r="J239" s="480"/>
      <c r="K239" s="466"/>
      <c r="L239" s="466"/>
      <c r="M239" s="466"/>
      <c r="N239" s="339"/>
      <c r="O239" s="466"/>
      <c r="P239" s="466"/>
      <c r="Q239" s="466"/>
      <c r="R239" s="441"/>
      <c r="S239" s="440"/>
      <c r="U239" s="8"/>
      <c r="V239" s="8"/>
      <c r="W239" s="8"/>
      <c r="X239" s="8"/>
      <c r="Y239" s="8"/>
      <c r="Z239" s="8"/>
      <c r="AA239" s="8"/>
      <c r="AB239" s="8"/>
    </row>
    <row r="240" spans="2:28" s="10" customFormat="1" ht="14.25" customHeight="1" thickBot="1">
      <c r="B240" s="408"/>
      <c r="C240" s="221">
        <v>8.1999999999999993</v>
      </c>
      <c r="D240" s="80" t="s">
        <v>460</v>
      </c>
      <c r="E240" s="81"/>
      <c r="F240" s="81"/>
      <c r="G240" s="63"/>
      <c r="H240" s="63"/>
      <c r="I240" s="441" t="str">
        <f>IF((SUM(K208:K216))&lt;&gt;K240,(SUM(K208:K216)),"")</f>
        <v/>
      </c>
      <c r="J240" s="665"/>
      <c r="K240" s="454">
        <f>K206</f>
        <v>0</v>
      </c>
      <c r="L240" s="455"/>
      <c r="M240" s="456"/>
      <c r="N240" s="333"/>
      <c r="O240" s="454">
        <f>O206</f>
        <v>0</v>
      </c>
      <c r="P240" s="455"/>
      <c r="Q240" s="456"/>
      <c r="R240" s="439" t="str">
        <f>IF((SUM(O208:O216))&lt;&gt;O240,(SUM(O208:O216)),"")</f>
        <v/>
      </c>
      <c r="S240" s="440"/>
      <c r="U240" s="149"/>
      <c r="V240" s="149"/>
      <c r="W240" s="149"/>
      <c r="X240" s="149"/>
      <c r="Y240" s="149"/>
      <c r="Z240" s="149"/>
      <c r="AA240" s="149"/>
      <c r="AB240" s="149"/>
    </row>
    <row r="241" spans="2:28" s="6" customFormat="1" ht="14.25" customHeight="1" thickBot="1">
      <c r="B241" s="365"/>
      <c r="C241" s="219"/>
      <c r="D241" s="85"/>
      <c r="E241" s="327"/>
      <c r="F241" s="327"/>
      <c r="G241" s="327"/>
      <c r="H241" s="327"/>
      <c r="I241" s="480"/>
      <c r="J241" s="480"/>
      <c r="K241" s="446"/>
      <c r="L241" s="446"/>
      <c r="M241" s="446"/>
      <c r="N241" s="339"/>
      <c r="O241" s="446"/>
      <c r="P241" s="446"/>
      <c r="Q241" s="446"/>
      <c r="R241" s="441"/>
      <c r="S241" s="440"/>
      <c r="U241" s="8"/>
      <c r="V241" s="8"/>
      <c r="W241" s="8"/>
      <c r="X241" s="8"/>
      <c r="Y241" s="8"/>
      <c r="Z241" s="8"/>
      <c r="AA241" s="8"/>
      <c r="AB241" s="8"/>
    </row>
    <row r="242" spans="2:28" s="10" customFormat="1" ht="14.25" customHeight="1" thickBot="1">
      <c r="B242" s="408"/>
      <c r="C242" s="221">
        <v>8.3000000000000007</v>
      </c>
      <c r="D242" s="80" t="s">
        <v>7796</v>
      </c>
      <c r="E242" s="81"/>
      <c r="F242" s="81"/>
      <c r="G242" s="63"/>
      <c r="H242" s="63"/>
      <c r="I242" s="441" t="str">
        <f>IF((K233-K240)&lt;&gt;K242, K233-K240, "")</f>
        <v/>
      </c>
      <c r="J242" s="665"/>
      <c r="K242" s="454">
        <f>K233-K240</f>
        <v>0</v>
      </c>
      <c r="L242" s="455"/>
      <c r="M242" s="456"/>
      <c r="N242" s="333"/>
      <c r="O242" s="454">
        <f>O233-O240</f>
        <v>0</v>
      </c>
      <c r="P242" s="455"/>
      <c r="Q242" s="456"/>
      <c r="R242" s="439" t="str">
        <f>IF((O233-O240)&lt;&gt;O242, O233-O240, "")</f>
        <v/>
      </c>
      <c r="S242" s="440"/>
      <c r="U242" s="149"/>
      <c r="V242" s="149"/>
      <c r="W242" s="149"/>
      <c r="X242" s="149"/>
      <c r="Y242" s="149"/>
      <c r="Z242" s="149"/>
      <c r="AA242" s="149"/>
      <c r="AB242" s="149"/>
    </row>
    <row r="243" spans="2:28" s="6" customFormat="1" ht="14.25" customHeight="1" thickBot="1">
      <c r="B243" s="365"/>
      <c r="C243" s="220"/>
      <c r="D243" s="217" t="s">
        <v>461</v>
      </c>
      <c r="E243" s="68"/>
      <c r="F243" s="327"/>
      <c r="G243" s="327"/>
      <c r="H243" s="327"/>
      <c r="I243" s="480"/>
      <c r="J243" s="480"/>
      <c r="K243" s="464"/>
      <c r="L243" s="464"/>
      <c r="M243" s="464"/>
      <c r="N243" s="199"/>
      <c r="O243" s="464"/>
      <c r="P243" s="464"/>
      <c r="Q243" s="464"/>
      <c r="R243" s="441"/>
      <c r="S243" s="440"/>
      <c r="U243" s="8"/>
      <c r="V243" s="8"/>
      <c r="W243" s="8"/>
      <c r="X243" s="8"/>
      <c r="Y243" s="8"/>
      <c r="Z243" s="8"/>
      <c r="AA243" s="8"/>
      <c r="AB243" s="8"/>
    </row>
    <row r="244" spans="2:28" s="10" customFormat="1" ht="14.25" customHeight="1" thickBot="1">
      <c r="B244" s="408"/>
      <c r="C244" s="221">
        <v>8.4</v>
      </c>
      <c r="D244" s="80" t="s">
        <v>462</v>
      </c>
      <c r="E244" s="81"/>
      <c r="F244" s="81"/>
      <c r="G244" s="63"/>
      <c r="H244" s="63"/>
      <c r="I244" s="441" t="str">
        <f>IF(SUM(K220:K222)&lt;&gt;K244, SUM(K220:K222), "")</f>
        <v/>
      </c>
      <c r="J244" s="665"/>
      <c r="K244" s="454">
        <f>K218</f>
        <v>0</v>
      </c>
      <c r="L244" s="455"/>
      <c r="M244" s="456"/>
      <c r="N244" s="333"/>
      <c r="O244" s="454">
        <f>O218</f>
        <v>0</v>
      </c>
      <c r="P244" s="455"/>
      <c r="Q244" s="456"/>
      <c r="R244" s="439" t="str">
        <f>IF(SUM(O220:O222)&lt;&gt;O244, SUM(O220:O222), "")</f>
        <v/>
      </c>
      <c r="S244" s="440"/>
      <c r="U244" s="149"/>
      <c r="V244" s="149"/>
      <c r="W244" s="149"/>
      <c r="X244" s="149"/>
      <c r="Y244" s="149"/>
      <c r="Z244" s="149"/>
      <c r="AA244" s="149"/>
      <c r="AB244" s="149"/>
    </row>
    <row r="245" spans="2:28" s="6" customFormat="1" ht="14.25" customHeight="1" thickBot="1">
      <c r="B245" s="365"/>
      <c r="C245" s="220"/>
      <c r="D245" s="87"/>
      <c r="E245" s="68"/>
      <c r="F245" s="327"/>
      <c r="G245" s="327"/>
      <c r="H245" s="327"/>
      <c r="I245" s="480" t="s">
        <v>622</v>
      </c>
      <c r="J245" s="480"/>
      <c r="K245" s="464"/>
      <c r="L245" s="464"/>
      <c r="M245" s="464"/>
      <c r="N245" s="199"/>
      <c r="O245" s="464"/>
      <c r="P245" s="464"/>
      <c r="Q245" s="464"/>
      <c r="R245" s="441"/>
      <c r="S245" s="440"/>
      <c r="U245" s="8"/>
      <c r="V245" s="8"/>
      <c r="W245" s="8"/>
      <c r="X245" s="8"/>
      <c r="Y245" s="8"/>
      <c r="Z245" s="8"/>
      <c r="AA245" s="8"/>
      <c r="AB245" s="8"/>
    </row>
    <row r="246" spans="2:28" s="10" customFormat="1" ht="14.25" customHeight="1" thickBot="1">
      <c r="B246" s="408"/>
      <c r="C246" s="221">
        <v>8.5</v>
      </c>
      <c r="D246" s="80" t="s">
        <v>464</v>
      </c>
      <c r="E246" s="81"/>
      <c r="F246" s="81"/>
      <c r="G246" s="63"/>
      <c r="H246" s="63"/>
      <c r="I246" s="441" t="str">
        <f>IF(K246&lt;&gt;K225, K225, "")</f>
        <v/>
      </c>
      <c r="J246" s="665"/>
      <c r="K246" s="454">
        <f>K225</f>
        <v>0</v>
      </c>
      <c r="L246" s="455"/>
      <c r="M246" s="456"/>
      <c r="N246" s="333"/>
      <c r="O246" s="454">
        <f>O225</f>
        <v>0</v>
      </c>
      <c r="P246" s="455"/>
      <c r="Q246" s="456"/>
      <c r="R246" s="439" t="str">
        <f>IF(O246&lt;&gt;O225, O225, "")</f>
        <v/>
      </c>
      <c r="S246" s="440"/>
      <c r="U246" s="149"/>
      <c r="V246" s="149"/>
      <c r="W246" s="149"/>
      <c r="X246" s="149"/>
      <c r="Y246" s="149"/>
      <c r="Z246" s="149"/>
      <c r="AA246" s="149"/>
      <c r="AB246" s="149"/>
    </row>
    <row r="247" spans="2:28" s="6" customFormat="1" ht="14.25" customHeight="1" thickBot="1">
      <c r="B247" s="365"/>
      <c r="C247" s="220"/>
      <c r="D247" s="87"/>
      <c r="E247" s="68"/>
      <c r="F247" s="327"/>
      <c r="G247" s="327"/>
      <c r="H247" s="327"/>
      <c r="I247" s="480"/>
      <c r="J247" s="480"/>
      <c r="K247" s="464"/>
      <c r="L247" s="464"/>
      <c r="M247" s="464"/>
      <c r="N247" s="199"/>
      <c r="O247" s="339"/>
      <c r="P247" s="339"/>
      <c r="Q247" s="339"/>
      <c r="R247" s="441"/>
      <c r="S247" s="440"/>
      <c r="U247" s="8"/>
      <c r="V247" s="8"/>
      <c r="W247" s="8"/>
      <c r="X247" s="8"/>
      <c r="Y247" s="8"/>
      <c r="Z247" s="8"/>
      <c r="AA247" s="8"/>
      <c r="AB247" s="8"/>
    </row>
    <row r="248" spans="2:28" s="10" customFormat="1" ht="14.25" customHeight="1" thickBot="1">
      <c r="B248" s="408"/>
      <c r="C248" s="221">
        <v>8.6</v>
      </c>
      <c r="D248" s="80" t="s">
        <v>7797</v>
      </c>
      <c r="E248" s="72"/>
      <c r="F248" s="63"/>
      <c r="G248" s="63"/>
      <c r="H248" s="63"/>
      <c r="I248" s="441" t="str">
        <f>IF((K242-K218-K225)&lt;&gt;K248, (K242-K218-K225), "")</f>
        <v/>
      </c>
      <c r="J248" s="665"/>
      <c r="K248" s="454">
        <f>K242-K218-K225</f>
        <v>0</v>
      </c>
      <c r="L248" s="455"/>
      <c r="M248" s="456"/>
      <c r="N248" s="333"/>
      <c r="O248" s="454">
        <f>O242-O218-O225</f>
        <v>0</v>
      </c>
      <c r="P248" s="455"/>
      <c r="Q248" s="456"/>
      <c r="R248" s="439" t="str">
        <f>IF((O242-O218-O225)&lt;&gt;O248, (O242-O218-O225), "")</f>
        <v/>
      </c>
      <c r="S248" s="440"/>
      <c r="U248" s="149"/>
      <c r="V248" s="149"/>
      <c r="W248" s="149"/>
      <c r="X248" s="149"/>
      <c r="Y248" s="149"/>
      <c r="Z248" s="149"/>
      <c r="AA248" s="149"/>
      <c r="AB248" s="149"/>
    </row>
    <row r="249" spans="2:28" s="6" customFormat="1" ht="14.25" customHeight="1">
      <c r="B249" s="365"/>
      <c r="C249" s="78"/>
      <c r="D249" s="217" t="s">
        <v>465</v>
      </c>
      <c r="E249" s="327"/>
      <c r="F249" s="327"/>
      <c r="G249" s="327"/>
      <c r="H249" s="327"/>
      <c r="I249" s="480"/>
      <c r="J249" s="480"/>
      <c r="K249" s="432"/>
      <c r="L249" s="432"/>
      <c r="M249" s="432"/>
      <c r="N249" s="199"/>
      <c r="O249" s="432"/>
      <c r="P249" s="432"/>
      <c r="Q249" s="432"/>
      <c r="R249" s="441"/>
      <c r="S249" s="440"/>
      <c r="U249" s="8"/>
      <c r="V249" s="8"/>
      <c r="W249" s="8"/>
      <c r="X249" s="8"/>
      <c r="Y249" s="8"/>
      <c r="Z249" s="8"/>
      <c r="AA249" s="8"/>
      <c r="AB249" s="8"/>
    </row>
    <row r="250" spans="2:28" s="6" customFormat="1" ht="14.25" customHeight="1" thickBot="1">
      <c r="B250" s="367"/>
      <c r="C250" s="409"/>
      <c r="D250" s="368"/>
      <c r="E250" s="368"/>
      <c r="F250" s="368"/>
      <c r="G250" s="368"/>
      <c r="H250" s="368"/>
      <c r="I250" s="564"/>
      <c r="J250" s="564"/>
      <c r="K250" s="457"/>
      <c r="L250" s="457"/>
      <c r="M250" s="457"/>
      <c r="N250" s="369"/>
      <c r="O250" s="457"/>
      <c r="P250" s="457"/>
      <c r="Q250" s="457"/>
      <c r="R250" s="443"/>
      <c r="S250" s="444"/>
      <c r="U250" s="8"/>
      <c r="V250" s="8"/>
      <c r="W250" s="8"/>
      <c r="X250" s="8"/>
      <c r="Y250" s="8"/>
      <c r="Z250" s="8"/>
      <c r="AA250" s="8"/>
      <c r="AB250" s="8"/>
    </row>
    <row r="251" spans="2:28" s="6" customFormat="1" ht="15.75" thickTop="1" thickBot="1">
      <c r="K251" s="232"/>
      <c r="L251" s="232"/>
      <c r="M251" s="232"/>
      <c r="N251" s="232"/>
      <c r="O251" s="232"/>
      <c r="P251" s="232"/>
      <c r="Q251" s="232"/>
      <c r="U251" s="8"/>
      <c r="V251" s="8"/>
      <c r="W251" s="8"/>
      <c r="X251" s="8"/>
      <c r="Y251" s="8"/>
      <c r="Z251" s="8"/>
      <c r="AA251" s="8"/>
      <c r="AB251" s="8"/>
    </row>
    <row r="252" spans="2:28" s="6" customFormat="1" ht="14.25" customHeight="1" thickTop="1">
      <c r="B252" s="361"/>
      <c r="C252" s="410"/>
      <c r="D252" s="362"/>
      <c r="E252" s="362"/>
      <c r="F252" s="362"/>
      <c r="G252" s="362"/>
      <c r="H252" s="362"/>
      <c r="I252" s="362"/>
      <c r="J252" s="362"/>
      <c r="K252" s="363"/>
      <c r="L252" s="363"/>
      <c r="M252" s="363"/>
      <c r="N252" s="363"/>
      <c r="O252" s="363"/>
      <c r="P252" s="363"/>
      <c r="Q252" s="363"/>
      <c r="R252" s="362"/>
      <c r="S252" s="364"/>
      <c r="U252" s="8"/>
      <c r="V252" s="8"/>
      <c r="W252" s="8"/>
      <c r="X252" s="8"/>
      <c r="Y252" s="8"/>
      <c r="Z252" s="8"/>
      <c r="AA252" s="8"/>
      <c r="AB252" s="8"/>
    </row>
    <row r="253" spans="2:28" s="6" customFormat="1" ht="14.25" customHeight="1">
      <c r="B253" s="365"/>
      <c r="C253" s="223" t="s">
        <v>7798</v>
      </c>
      <c r="D253" s="223" t="s">
        <v>7909</v>
      </c>
      <c r="E253" s="327"/>
      <c r="F253" s="327"/>
      <c r="G253" s="327"/>
      <c r="H253" s="327"/>
      <c r="I253" s="327"/>
      <c r="J253" s="327"/>
      <c r="K253" s="199"/>
      <c r="L253" s="199"/>
      <c r="M253" s="199"/>
      <c r="N253" s="199"/>
      <c r="O253" s="199"/>
      <c r="P253" s="199"/>
      <c r="Q253" s="199"/>
      <c r="R253" s="327"/>
      <c r="S253" s="366"/>
      <c r="U253" s="8"/>
      <c r="V253" s="8"/>
      <c r="W253" s="8"/>
      <c r="X253" s="8"/>
      <c r="Y253" s="8"/>
      <c r="Z253" s="8"/>
      <c r="AA253" s="8"/>
      <c r="AB253" s="8"/>
    </row>
    <row r="254" spans="2:28" s="6" customFormat="1" ht="14.25" customHeight="1" thickBot="1">
      <c r="B254" s="365"/>
      <c r="C254" s="78"/>
      <c r="D254" s="68"/>
      <c r="E254" s="327"/>
      <c r="F254" s="327"/>
      <c r="G254" s="327"/>
      <c r="H254" s="327"/>
      <c r="I254" s="327"/>
      <c r="J254" s="327"/>
      <c r="K254" s="582" t="s">
        <v>11032</v>
      </c>
      <c r="L254" s="582"/>
      <c r="M254" s="582"/>
      <c r="N254" s="354"/>
      <c r="O254" s="582" t="s">
        <v>11033</v>
      </c>
      <c r="P254" s="582"/>
      <c r="Q254" s="582"/>
      <c r="R254" s="324"/>
      <c r="S254" s="402"/>
      <c r="U254" s="8"/>
      <c r="V254" s="8"/>
      <c r="W254" s="8"/>
      <c r="X254" s="8"/>
      <c r="Y254" s="8"/>
      <c r="Z254" s="8"/>
      <c r="AA254" s="8"/>
      <c r="AB254" s="8"/>
    </row>
    <row r="255" spans="2:28" s="10" customFormat="1" ht="14.25" customHeight="1" thickBot="1">
      <c r="B255" s="408"/>
      <c r="C255" s="221">
        <v>9.1</v>
      </c>
      <c r="D255" s="88" t="s">
        <v>466</v>
      </c>
      <c r="E255" s="55"/>
      <c r="F255" s="63"/>
      <c r="G255" s="63"/>
      <c r="H255" s="441" t="str">
        <f>IF((SUM(K256,K259))&lt;&gt;K255,(SUM(K256,K259)),"")</f>
        <v/>
      </c>
      <c r="I255" s="441"/>
      <c r="J255" s="665"/>
      <c r="K255" s="454">
        <f>SUM(K256,K259)</f>
        <v>0</v>
      </c>
      <c r="L255" s="455"/>
      <c r="M255" s="456"/>
      <c r="N255" s="333"/>
      <c r="O255" s="454">
        <f>SUM(O256,O259)</f>
        <v>0</v>
      </c>
      <c r="P255" s="455"/>
      <c r="Q255" s="456"/>
      <c r="R255" s="439" t="str">
        <f>IF((SUM(O256,O259))&lt;&gt;O255,(SUM(O256,O259)),"")</f>
        <v/>
      </c>
      <c r="S255" s="440"/>
      <c r="U255" s="149"/>
      <c r="V255" s="149"/>
      <c r="W255" s="149"/>
      <c r="X255" s="149"/>
      <c r="Y255" s="149"/>
      <c r="Z255" s="149"/>
      <c r="AA255" s="149"/>
      <c r="AB255" s="149"/>
    </row>
    <row r="256" spans="2:28" s="6" customFormat="1" ht="15">
      <c r="B256" s="365"/>
      <c r="C256" s="224" t="s">
        <v>162</v>
      </c>
      <c r="D256" s="226" t="s">
        <v>467</v>
      </c>
      <c r="E256" s="327"/>
      <c r="F256" s="327"/>
      <c r="G256" s="327"/>
      <c r="H256" s="441" t="str">
        <f>IF((SUM(K257:K258))&lt;&gt;K256,(SUM(K257:K258)),"")</f>
        <v/>
      </c>
      <c r="I256" s="441"/>
      <c r="J256" s="489"/>
      <c r="K256" s="666">
        <f>SUM(K257:K258)</f>
        <v>0</v>
      </c>
      <c r="L256" s="667"/>
      <c r="M256" s="668"/>
      <c r="N256" s="199"/>
      <c r="O256" s="666">
        <f>SUM(O257:O258)</f>
        <v>0</v>
      </c>
      <c r="P256" s="667"/>
      <c r="Q256" s="668"/>
      <c r="R256" s="442" t="str">
        <f>IF((SUM(O257,O258))&lt;&gt;O256,(SUM(O257,O258)),"")</f>
        <v/>
      </c>
      <c r="S256" s="440"/>
      <c r="U256" s="8"/>
      <c r="V256" s="8"/>
      <c r="W256" s="8"/>
      <c r="X256" s="8"/>
      <c r="Y256" s="8"/>
      <c r="Z256" s="8"/>
      <c r="AA256" s="8"/>
      <c r="AB256" s="8"/>
    </row>
    <row r="257" spans="2:28" s="6" customFormat="1" ht="15">
      <c r="B257" s="365"/>
      <c r="C257" s="225" t="s">
        <v>286</v>
      </c>
      <c r="D257" s="227" t="s">
        <v>468</v>
      </c>
      <c r="E257" s="327"/>
      <c r="F257" s="327"/>
      <c r="G257" s="327"/>
      <c r="H257" s="615"/>
      <c r="I257" s="615"/>
      <c r="J257" s="669"/>
      <c r="K257" s="434"/>
      <c r="L257" s="435"/>
      <c r="M257" s="436"/>
      <c r="N257" s="199"/>
      <c r="O257" s="434"/>
      <c r="P257" s="435"/>
      <c r="Q257" s="436"/>
      <c r="R257" s="442"/>
      <c r="S257" s="440"/>
      <c r="U257" s="8"/>
      <c r="V257" s="8"/>
      <c r="W257" s="8"/>
      <c r="X257" s="8"/>
      <c r="Y257" s="8"/>
      <c r="Z257" s="8"/>
      <c r="AA257" s="8"/>
      <c r="AB257" s="8"/>
    </row>
    <row r="258" spans="2:28" s="6" customFormat="1" ht="15">
      <c r="B258" s="365"/>
      <c r="C258" s="225" t="s">
        <v>288</v>
      </c>
      <c r="D258" s="227" t="s">
        <v>469</v>
      </c>
      <c r="E258" s="327"/>
      <c r="F258" s="327"/>
      <c r="G258" s="327"/>
      <c r="H258" s="615"/>
      <c r="I258" s="615"/>
      <c r="J258" s="669"/>
      <c r="K258" s="434"/>
      <c r="L258" s="435"/>
      <c r="M258" s="436"/>
      <c r="N258" s="199"/>
      <c r="O258" s="434"/>
      <c r="P258" s="435"/>
      <c r="Q258" s="436"/>
      <c r="R258" s="442"/>
      <c r="S258" s="440"/>
      <c r="U258" s="8"/>
      <c r="V258" s="8"/>
      <c r="W258" s="8"/>
      <c r="X258" s="8"/>
      <c r="Y258" s="8"/>
      <c r="Z258" s="8"/>
      <c r="AA258" s="8"/>
      <c r="AB258" s="8"/>
    </row>
    <row r="259" spans="2:28" s="6" customFormat="1" ht="15">
      <c r="B259" s="365"/>
      <c r="C259" s="224" t="s">
        <v>163</v>
      </c>
      <c r="D259" s="226" t="s">
        <v>470</v>
      </c>
      <c r="E259" s="327"/>
      <c r="F259" s="327"/>
      <c r="G259" s="327"/>
      <c r="H259" s="441" t="str">
        <f>IF((SUM(K260,K263))&lt;&gt;K259,(SUM(K260,K263)),"")</f>
        <v/>
      </c>
      <c r="I259" s="441"/>
      <c r="J259" s="489"/>
      <c r="K259" s="434">
        <f>SUM(K260,K263)</f>
        <v>0</v>
      </c>
      <c r="L259" s="435"/>
      <c r="M259" s="436"/>
      <c r="N259" s="199"/>
      <c r="O259" s="434">
        <f>SUM(O260,O263)</f>
        <v>0</v>
      </c>
      <c r="P259" s="435"/>
      <c r="Q259" s="436"/>
      <c r="R259" s="442" t="str">
        <f>IF((SUM(O260,O263))&lt;&gt;O259,(SUM(O260,O263)),"")</f>
        <v/>
      </c>
      <c r="S259" s="440"/>
      <c r="U259" s="8"/>
      <c r="V259" s="8"/>
      <c r="W259" s="8"/>
      <c r="X259" s="8"/>
      <c r="Y259" s="8"/>
      <c r="Z259" s="8"/>
      <c r="AA259" s="8"/>
      <c r="AB259" s="8"/>
    </row>
    <row r="260" spans="2:28" ht="15">
      <c r="B260" s="401"/>
      <c r="C260" s="225" t="s">
        <v>287</v>
      </c>
      <c r="D260" s="227" t="s">
        <v>7910</v>
      </c>
      <c r="E260" s="59"/>
      <c r="F260" s="59"/>
      <c r="G260" s="59"/>
      <c r="H260" s="441" t="str">
        <f>IF(SUM(K261,K262)&lt;0, "Negative fixed assets?", "")</f>
        <v/>
      </c>
      <c r="I260" s="441"/>
      <c r="J260" s="489"/>
      <c r="K260" s="434">
        <f>SUM(K261:M262)</f>
        <v>0</v>
      </c>
      <c r="L260" s="435"/>
      <c r="M260" s="436"/>
      <c r="N260" s="199"/>
      <c r="O260" s="434">
        <f>SUM(O261:Q262)</f>
        <v>0</v>
      </c>
      <c r="P260" s="435"/>
      <c r="Q260" s="436"/>
      <c r="R260" s="108" t="str">
        <f>IF(SUM(O261,O262)&lt;0, "Negative fixed assets?", "")</f>
        <v/>
      </c>
      <c r="S260" s="402"/>
    </row>
    <row r="261" spans="2:28" ht="15">
      <c r="B261" s="401"/>
      <c r="C261" s="219" t="s">
        <v>5573</v>
      </c>
      <c r="D261" s="207" t="s">
        <v>7799</v>
      </c>
      <c r="E261" s="59"/>
      <c r="F261" s="59"/>
      <c r="G261" s="59"/>
      <c r="H261" s="324"/>
      <c r="I261" s="171"/>
      <c r="J261" s="171"/>
      <c r="K261" s="434"/>
      <c r="L261" s="435"/>
      <c r="M261" s="436"/>
      <c r="N261" s="199"/>
      <c r="O261" s="434"/>
      <c r="P261" s="435"/>
      <c r="Q261" s="436"/>
      <c r="R261" s="108"/>
      <c r="S261" s="402"/>
    </row>
    <row r="262" spans="2:28" ht="14.25" customHeight="1">
      <c r="B262" s="401"/>
      <c r="C262" s="219" t="s">
        <v>6968</v>
      </c>
      <c r="D262" s="207" t="s">
        <v>7911</v>
      </c>
      <c r="E262" s="59"/>
      <c r="F262" s="59"/>
      <c r="G262" s="59"/>
      <c r="H262" s="89"/>
      <c r="I262" s="89"/>
      <c r="J262" s="89"/>
      <c r="K262" s="583"/>
      <c r="L262" s="584"/>
      <c r="M262" s="585"/>
      <c r="N262" s="240" t="str">
        <f>IF(K262&gt;0, K262*(-1), "")</f>
        <v/>
      </c>
      <c r="O262" s="583"/>
      <c r="P262" s="584"/>
      <c r="Q262" s="585"/>
      <c r="R262" s="442" t="str">
        <f>IF(O262&gt;0, O262*(-1), "")</f>
        <v/>
      </c>
      <c r="S262" s="440"/>
    </row>
    <row r="263" spans="2:28" s="6" customFormat="1" ht="15">
      <c r="B263" s="365"/>
      <c r="C263" s="225" t="s">
        <v>289</v>
      </c>
      <c r="D263" s="227" t="s">
        <v>469</v>
      </c>
      <c r="E263" s="327"/>
      <c r="F263" s="327"/>
      <c r="G263" s="327"/>
      <c r="H263" s="615"/>
      <c r="I263" s="615"/>
      <c r="J263" s="669"/>
      <c r="K263" s="434"/>
      <c r="L263" s="435"/>
      <c r="M263" s="436"/>
      <c r="N263" s="199"/>
      <c r="O263" s="434"/>
      <c r="P263" s="435"/>
      <c r="Q263" s="436"/>
      <c r="R263" s="442"/>
      <c r="S263" s="440"/>
      <c r="U263" s="8"/>
      <c r="V263" s="8"/>
      <c r="W263" s="8"/>
      <c r="X263" s="8"/>
      <c r="Y263" s="8"/>
      <c r="Z263" s="8"/>
      <c r="AA263" s="8"/>
      <c r="AB263" s="8"/>
    </row>
    <row r="264" spans="2:28" s="6" customFormat="1" ht="14.25" customHeight="1" thickBot="1">
      <c r="B264" s="365"/>
      <c r="C264" s="224"/>
      <c r="D264" s="71"/>
      <c r="E264" s="327"/>
      <c r="F264" s="327"/>
      <c r="G264" s="327"/>
      <c r="H264" s="337"/>
      <c r="I264" s="337"/>
      <c r="J264" s="337"/>
      <c r="K264" s="339"/>
      <c r="L264" s="339"/>
      <c r="M264" s="199"/>
      <c r="N264" s="199"/>
      <c r="O264" s="339"/>
      <c r="P264" s="339"/>
      <c r="Q264" s="199"/>
      <c r="R264" s="615"/>
      <c r="S264" s="620"/>
      <c r="U264" s="8"/>
      <c r="V264" s="8"/>
      <c r="W264" s="8"/>
      <c r="X264" s="8"/>
      <c r="Y264" s="8"/>
      <c r="Z264" s="8"/>
      <c r="AA264" s="8"/>
      <c r="AB264" s="8"/>
    </row>
    <row r="265" spans="2:28" s="10" customFormat="1" ht="14.25" customHeight="1" thickBot="1">
      <c r="B265" s="408"/>
      <c r="C265" s="221">
        <v>9.1999999999999993</v>
      </c>
      <c r="D265" s="88" t="s">
        <v>471</v>
      </c>
      <c r="E265" s="63"/>
      <c r="F265" s="63"/>
      <c r="G265" s="63"/>
      <c r="H265" s="441" t="str">
        <f>IF((SUM(K266,K269))&lt;&gt;K265,(SUM(K266,K269)),"")</f>
        <v/>
      </c>
      <c r="I265" s="441"/>
      <c r="J265" s="665"/>
      <c r="K265" s="454">
        <f>SUM(K266,K269)</f>
        <v>0</v>
      </c>
      <c r="L265" s="455"/>
      <c r="M265" s="456"/>
      <c r="N265" s="200"/>
      <c r="O265" s="454">
        <f>SUM(O266,O269)</f>
        <v>0</v>
      </c>
      <c r="P265" s="455"/>
      <c r="Q265" s="456"/>
      <c r="R265" s="439" t="str">
        <f>IF((SUM(O266,O269))&lt;&gt;O265,(SUM(O266,O269)),"")</f>
        <v/>
      </c>
      <c r="S265" s="440"/>
      <c r="U265" s="149"/>
      <c r="V265" s="149"/>
      <c r="W265" s="149"/>
      <c r="X265" s="149"/>
      <c r="Y265" s="149"/>
      <c r="Z265" s="149"/>
      <c r="AA265" s="149"/>
      <c r="AB265" s="149"/>
    </row>
    <row r="266" spans="2:28" s="6" customFormat="1" ht="15">
      <c r="B266" s="365"/>
      <c r="C266" s="224" t="s">
        <v>169</v>
      </c>
      <c r="D266" s="226" t="s">
        <v>473</v>
      </c>
      <c r="E266" s="327"/>
      <c r="F266" s="327"/>
      <c r="G266" s="327"/>
      <c r="H266" s="441" t="str">
        <f>IF(SUM(K267:K268)&lt;&gt;K266, SUM(K267:K268), "")</f>
        <v/>
      </c>
      <c r="I266" s="441"/>
      <c r="J266" s="489"/>
      <c r="K266" s="666">
        <f>SUM(K267:K268)</f>
        <v>0</v>
      </c>
      <c r="L266" s="667"/>
      <c r="M266" s="668"/>
      <c r="N266" s="199"/>
      <c r="O266" s="666">
        <f>SUM(O267:O268)</f>
        <v>0</v>
      </c>
      <c r="P266" s="667"/>
      <c r="Q266" s="668"/>
      <c r="R266" s="442" t="str">
        <f>IF(SUM(O267:O268)&lt;&gt;O266, SUM(O267:O268), "")</f>
        <v/>
      </c>
      <c r="S266" s="440"/>
      <c r="U266" s="8"/>
      <c r="V266" s="8"/>
      <c r="W266" s="8"/>
      <c r="X266" s="8"/>
      <c r="Y266" s="8"/>
      <c r="Z266" s="8"/>
      <c r="AA266" s="8"/>
      <c r="AB266" s="8"/>
    </row>
    <row r="267" spans="2:28" s="6" customFormat="1" ht="14.25" customHeight="1">
      <c r="B267" s="365"/>
      <c r="C267" s="225" t="s">
        <v>833</v>
      </c>
      <c r="D267" s="227" t="s">
        <v>837</v>
      </c>
      <c r="E267" s="327"/>
      <c r="F267" s="327"/>
      <c r="G267" s="327"/>
      <c r="H267" s="337"/>
      <c r="I267" s="337"/>
      <c r="J267" s="337"/>
      <c r="K267" s="434"/>
      <c r="L267" s="435"/>
      <c r="M267" s="436"/>
      <c r="N267" s="199"/>
      <c r="O267" s="434"/>
      <c r="P267" s="435"/>
      <c r="Q267" s="436"/>
      <c r="R267" s="442"/>
      <c r="S267" s="440"/>
      <c r="U267" s="8"/>
      <c r="V267" s="8"/>
      <c r="W267" s="8"/>
      <c r="X267" s="8"/>
      <c r="Y267" s="8"/>
      <c r="Z267" s="8"/>
      <c r="AA267" s="8"/>
      <c r="AB267" s="8"/>
    </row>
    <row r="268" spans="2:28" s="6" customFormat="1" ht="14.25" customHeight="1">
      <c r="B268" s="365"/>
      <c r="C268" s="225" t="s">
        <v>835</v>
      </c>
      <c r="D268" s="227" t="s">
        <v>469</v>
      </c>
      <c r="E268" s="327"/>
      <c r="F268" s="327"/>
      <c r="G268" s="327"/>
      <c r="H268" s="337"/>
      <c r="I268" s="337"/>
      <c r="J268" s="337"/>
      <c r="K268" s="434"/>
      <c r="L268" s="435"/>
      <c r="M268" s="436"/>
      <c r="N268" s="199"/>
      <c r="O268" s="434"/>
      <c r="P268" s="435"/>
      <c r="Q268" s="436"/>
      <c r="R268" s="442"/>
      <c r="S268" s="440"/>
      <c r="U268" s="8"/>
      <c r="V268" s="8"/>
      <c r="W268" s="8"/>
      <c r="X268" s="8"/>
      <c r="Y268" s="8"/>
      <c r="Z268" s="8"/>
      <c r="AA268" s="8"/>
      <c r="AB268" s="8"/>
    </row>
    <row r="269" spans="2:28" s="6" customFormat="1" ht="15">
      <c r="B269" s="365"/>
      <c r="C269" s="224" t="s">
        <v>606</v>
      </c>
      <c r="D269" s="226" t="s">
        <v>472</v>
      </c>
      <c r="E269" s="327"/>
      <c r="F269" s="327"/>
      <c r="G269" s="327"/>
      <c r="H269" s="441" t="str">
        <f>IF(SUM(K270,K271)&lt;&gt;K269, SUM(K270,K271), "")</f>
        <v/>
      </c>
      <c r="I269" s="441"/>
      <c r="J269" s="489"/>
      <c r="K269" s="434">
        <f>SUM(K270:K271)</f>
        <v>0</v>
      </c>
      <c r="L269" s="435"/>
      <c r="M269" s="436"/>
      <c r="N269" s="199"/>
      <c r="O269" s="434">
        <f>SUM(O270:O271)</f>
        <v>0</v>
      </c>
      <c r="P269" s="435"/>
      <c r="Q269" s="436"/>
      <c r="R269" s="442" t="str">
        <f>IF(SUM(O270,O271)&lt;&gt;O269, SUM(O270,O271), "")</f>
        <v/>
      </c>
      <c r="S269" s="440"/>
      <c r="U269" s="8"/>
      <c r="V269" s="8"/>
      <c r="W269" s="8"/>
      <c r="X269" s="8"/>
      <c r="Y269" s="8"/>
      <c r="Z269" s="8"/>
      <c r="AA269" s="8"/>
      <c r="AB269" s="8"/>
    </row>
    <row r="270" spans="2:28" s="6" customFormat="1" ht="14.25" customHeight="1">
      <c r="B270" s="365"/>
      <c r="C270" s="225" t="s">
        <v>607</v>
      </c>
      <c r="D270" s="227" t="s">
        <v>772</v>
      </c>
      <c r="E270" s="327"/>
      <c r="F270" s="327"/>
      <c r="G270" s="327"/>
      <c r="H270" s="337"/>
      <c r="I270" s="337"/>
      <c r="J270" s="337"/>
      <c r="K270" s="434"/>
      <c r="L270" s="435"/>
      <c r="M270" s="436"/>
      <c r="N270" s="199"/>
      <c r="O270" s="434"/>
      <c r="P270" s="435"/>
      <c r="Q270" s="436"/>
      <c r="R270" s="442"/>
      <c r="S270" s="440"/>
      <c r="U270" s="8"/>
      <c r="V270" s="8"/>
      <c r="W270" s="8"/>
      <c r="X270" s="8"/>
      <c r="Y270" s="8"/>
      <c r="Z270" s="8"/>
      <c r="AA270" s="8"/>
      <c r="AB270" s="8"/>
    </row>
    <row r="271" spans="2:28" s="6" customFormat="1" ht="14.25" customHeight="1">
      <c r="B271" s="365"/>
      <c r="C271" s="225" t="s">
        <v>618</v>
      </c>
      <c r="D271" s="227" t="s">
        <v>469</v>
      </c>
      <c r="E271" s="327"/>
      <c r="F271" s="327"/>
      <c r="G271" s="327"/>
      <c r="H271" s="337"/>
      <c r="I271" s="337"/>
      <c r="J271" s="337"/>
      <c r="K271" s="434"/>
      <c r="L271" s="435"/>
      <c r="M271" s="436"/>
      <c r="N271" s="199"/>
      <c r="O271" s="434"/>
      <c r="P271" s="435"/>
      <c r="Q271" s="436"/>
      <c r="R271" s="442"/>
      <c r="S271" s="440"/>
      <c r="U271" s="8"/>
      <c r="V271" s="8"/>
      <c r="W271" s="8"/>
      <c r="X271" s="8"/>
      <c r="Y271" s="8"/>
      <c r="Z271" s="8"/>
      <c r="AA271" s="8"/>
      <c r="AB271" s="8"/>
    </row>
    <row r="272" spans="2:28" s="6" customFormat="1" ht="14.25" customHeight="1" thickBot="1">
      <c r="B272" s="365"/>
      <c r="C272" s="224"/>
      <c r="D272" s="71"/>
      <c r="E272" s="327"/>
      <c r="F272" s="327"/>
      <c r="G272" s="327"/>
      <c r="H272" s="337"/>
      <c r="I272" s="337"/>
      <c r="J272" s="337"/>
      <c r="K272" s="339"/>
      <c r="L272" s="339"/>
      <c r="M272" s="199"/>
      <c r="N272" s="199"/>
      <c r="O272" s="339"/>
      <c r="P272" s="339"/>
      <c r="Q272" s="199"/>
      <c r="R272" s="615"/>
      <c r="S272" s="620"/>
      <c r="U272" s="8"/>
      <c r="V272" s="8"/>
      <c r="W272" s="8"/>
      <c r="X272" s="8"/>
      <c r="Y272" s="8"/>
      <c r="Z272" s="8"/>
      <c r="AA272" s="8"/>
      <c r="AB272" s="8"/>
    </row>
    <row r="273" spans="2:28" s="10" customFormat="1" ht="14.25" customHeight="1" thickBot="1">
      <c r="B273" s="408"/>
      <c r="C273" s="221">
        <v>9.3000000000000007</v>
      </c>
      <c r="D273" s="88" t="s">
        <v>7802</v>
      </c>
      <c r="E273" s="63"/>
      <c r="F273" s="63"/>
      <c r="G273" s="63"/>
      <c r="H273" s="441" t="str">
        <f>IF((K255-K265)&lt;&gt;K273,(K255-K265),"")</f>
        <v/>
      </c>
      <c r="I273" s="441"/>
      <c r="J273" s="665"/>
      <c r="K273" s="454">
        <f>K255-K265</f>
        <v>0</v>
      </c>
      <c r="L273" s="455"/>
      <c r="M273" s="456"/>
      <c r="N273" s="333"/>
      <c r="O273" s="454">
        <f>O255-O265</f>
        <v>0</v>
      </c>
      <c r="P273" s="455"/>
      <c r="Q273" s="456"/>
      <c r="R273" s="439" t="str">
        <f>IF((O255-O265)&lt;&gt;O273,(O255-O265),"")</f>
        <v/>
      </c>
      <c r="S273" s="440"/>
      <c r="U273" s="149"/>
      <c r="V273" s="149"/>
      <c r="W273" s="149"/>
      <c r="X273" s="149"/>
      <c r="Y273" s="149"/>
      <c r="Z273" s="149"/>
      <c r="AA273" s="149"/>
      <c r="AB273" s="149"/>
    </row>
    <row r="274" spans="2:28" s="6" customFormat="1" ht="14.25" customHeight="1" thickBot="1">
      <c r="B274" s="367"/>
      <c r="C274" s="368"/>
      <c r="D274" s="368"/>
      <c r="E274" s="368"/>
      <c r="F274" s="368"/>
      <c r="G274" s="368"/>
      <c r="H274" s="368"/>
      <c r="I274" s="368"/>
      <c r="J274" s="368"/>
      <c r="K274" s="369"/>
      <c r="L274" s="369"/>
      <c r="M274" s="369"/>
      <c r="N274" s="369"/>
      <c r="O274" s="369"/>
      <c r="P274" s="369"/>
      <c r="Q274" s="369"/>
      <c r="R274" s="564"/>
      <c r="S274" s="647"/>
      <c r="U274" s="8"/>
      <c r="V274" s="8"/>
      <c r="W274" s="8"/>
      <c r="X274" s="8"/>
      <c r="Y274" s="8"/>
      <c r="Z274" s="8"/>
      <c r="AA274" s="8"/>
      <c r="AB274" s="8"/>
    </row>
    <row r="275" spans="2:28" s="6" customFormat="1" ht="15.75" thickTop="1" thickBot="1">
      <c r="K275" s="232"/>
      <c r="L275" s="232"/>
      <c r="M275" s="232"/>
      <c r="N275" s="232"/>
      <c r="O275" s="232"/>
      <c r="P275" s="232"/>
      <c r="Q275" s="232"/>
      <c r="U275" s="8"/>
      <c r="V275" s="8"/>
      <c r="W275" s="8"/>
      <c r="X275" s="8"/>
      <c r="Y275" s="8"/>
      <c r="Z275" s="8"/>
      <c r="AA275" s="8"/>
      <c r="AB275" s="8"/>
    </row>
    <row r="276" spans="2:28" s="6" customFormat="1" ht="14.25" customHeight="1" thickTop="1">
      <c r="B276" s="361"/>
      <c r="C276" s="362"/>
      <c r="D276" s="362"/>
      <c r="E276" s="362"/>
      <c r="F276" s="362"/>
      <c r="G276" s="362"/>
      <c r="H276" s="362"/>
      <c r="I276" s="362"/>
      <c r="J276" s="362"/>
      <c r="K276" s="363"/>
      <c r="L276" s="363"/>
      <c r="M276" s="363"/>
      <c r="N276" s="363"/>
      <c r="O276" s="363"/>
      <c r="P276" s="363"/>
      <c r="Q276" s="363"/>
      <c r="R276" s="362"/>
      <c r="S276" s="364"/>
      <c r="U276" s="8"/>
      <c r="V276" s="8"/>
      <c r="W276" s="8"/>
      <c r="X276" s="8"/>
      <c r="Y276" s="8"/>
      <c r="Z276" s="8"/>
      <c r="AA276" s="8"/>
      <c r="AB276" s="8"/>
    </row>
    <row r="277" spans="2:28" s="6" customFormat="1" ht="14.25" customHeight="1">
      <c r="B277" s="365"/>
      <c r="C277" s="231" t="s">
        <v>7803</v>
      </c>
      <c r="D277" s="231" t="s">
        <v>7804</v>
      </c>
      <c r="E277" s="199"/>
      <c r="F277" s="199"/>
      <c r="G277" s="327"/>
      <c r="H277" s="327"/>
      <c r="I277" s="327"/>
      <c r="J277" s="327"/>
      <c r="K277" s="199"/>
      <c r="L277" s="199"/>
      <c r="M277" s="199"/>
      <c r="N277" s="199"/>
      <c r="O277" s="199"/>
      <c r="P277" s="199"/>
      <c r="Q277" s="199"/>
      <c r="R277" s="327"/>
      <c r="S277" s="366"/>
      <c r="U277" s="8"/>
      <c r="V277" s="8"/>
      <c r="W277" s="8"/>
      <c r="X277" s="8"/>
      <c r="Y277" s="8"/>
      <c r="Z277" s="8"/>
      <c r="AA277" s="8"/>
      <c r="AB277" s="8"/>
    </row>
    <row r="278" spans="2:28" s="6" customFormat="1" ht="14.25" customHeight="1" thickBot="1">
      <c r="B278" s="365"/>
      <c r="C278" s="231"/>
      <c r="D278" s="208"/>
      <c r="E278" s="199"/>
      <c r="F278" s="199"/>
      <c r="G278" s="327"/>
      <c r="H278" s="327"/>
      <c r="I278" s="327"/>
      <c r="J278" s="327"/>
      <c r="K278" s="499" t="s">
        <v>11030</v>
      </c>
      <c r="L278" s="499"/>
      <c r="M278" s="499"/>
      <c r="N278" s="354"/>
      <c r="O278" s="499" t="s">
        <v>11031</v>
      </c>
      <c r="P278" s="499"/>
      <c r="Q278" s="499"/>
      <c r="R278" s="327"/>
      <c r="S278" s="366"/>
      <c r="U278" s="8"/>
      <c r="V278" s="8"/>
      <c r="W278" s="8"/>
      <c r="X278" s="8"/>
      <c r="Y278" s="8"/>
      <c r="Z278" s="8"/>
      <c r="AA278" s="8"/>
      <c r="AB278" s="8"/>
    </row>
    <row r="279" spans="2:28" s="6" customFormat="1" ht="14.25" customHeight="1" thickTop="1">
      <c r="B279" s="365"/>
      <c r="C279" s="221">
        <v>10.1</v>
      </c>
      <c r="D279" s="194" t="s">
        <v>474</v>
      </c>
      <c r="E279" s="199"/>
      <c r="F279" s="199"/>
      <c r="G279" s="327"/>
      <c r="H279" s="327"/>
      <c r="I279" s="327"/>
      <c r="J279" s="337"/>
      <c r="K279" s="434">
        <f>SUM(K267,K270)</f>
        <v>0</v>
      </c>
      <c r="L279" s="435"/>
      <c r="M279" s="436"/>
      <c r="N279" s="339"/>
      <c r="O279" s="434">
        <f>SUM(O267,O270)</f>
        <v>0</v>
      </c>
      <c r="P279" s="435"/>
      <c r="Q279" s="436"/>
      <c r="R279" s="327"/>
      <c r="S279" s="366"/>
      <c r="U279" s="8"/>
      <c r="V279" s="8"/>
      <c r="W279" s="8"/>
      <c r="X279" s="8"/>
      <c r="Y279" s="8"/>
      <c r="Z279" s="8"/>
      <c r="AA279" s="8"/>
      <c r="AB279" s="8"/>
    </row>
    <row r="280" spans="2:28" s="6" customFormat="1" ht="14.25" customHeight="1">
      <c r="B280" s="365"/>
      <c r="C280" s="223"/>
      <c r="D280" s="215" t="s">
        <v>841</v>
      </c>
      <c r="E280" s="199"/>
      <c r="F280" s="199"/>
      <c r="G280" s="327"/>
      <c r="H280" s="327"/>
      <c r="I280" s="327"/>
      <c r="J280" s="327"/>
      <c r="K280" s="199"/>
      <c r="L280" s="199"/>
      <c r="M280" s="199"/>
      <c r="N280" s="199"/>
      <c r="O280" s="339"/>
      <c r="P280" s="339"/>
      <c r="Q280" s="339"/>
      <c r="R280" s="327"/>
      <c r="S280" s="366"/>
      <c r="U280" s="8"/>
      <c r="V280" s="8"/>
      <c r="W280" s="8"/>
      <c r="X280" s="8"/>
      <c r="Y280" s="8"/>
      <c r="Z280" s="8"/>
      <c r="AA280" s="8"/>
      <c r="AB280" s="8"/>
    </row>
    <row r="281" spans="2:28" s="6" customFormat="1" ht="14.25" customHeight="1">
      <c r="B281" s="365"/>
      <c r="C281" s="221">
        <v>10.199999999999999</v>
      </c>
      <c r="D281" s="194" t="s">
        <v>475</v>
      </c>
      <c r="E281" s="199"/>
      <c r="F281" s="199"/>
      <c r="G281" s="327"/>
      <c r="H281" s="327"/>
      <c r="I281" s="327"/>
      <c r="J281" s="327"/>
      <c r="K281" s="308" t="s">
        <v>225</v>
      </c>
      <c r="L281" s="182"/>
      <c r="M281" s="308" t="s">
        <v>226</v>
      </c>
      <c r="N281" s="182"/>
      <c r="O281" s="308" t="s">
        <v>227</v>
      </c>
      <c r="P281" s="308"/>
      <c r="Q281" s="308" t="s">
        <v>500</v>
      </c>
      <c r="R281" s="337"/>
      <c r="S281" s="366"/>
      <c r="U281" s="8"/>
      <c r="V281" s="8"/>
      <c r="W281" s="8"/>
      <c r="X281" s="8"/>
      <c r="Y281" s="8"/>
      <c r="Z281" s="8"/>
      <c r="AA281" s="8"/>
      <c r="AB281" s="8"/>
    </row>
    <row r="282" spans="2:28" s="6" customFormat="1" ht="14.25" customHeight="1">
      <c r="B282" s="365"/>
      <c r="C282" s="231"/>
      <c r="D282" s="208" t="s">
        <v>476</v>
      </c>
      <c r="E282" s="199"/>
      <c r="F282" s="199"/>
      <c r="G282" s="327"/>
      <c r="H282" s="327"/>
      <c r="I282" s="327"/>
      <c r="J282" s="327"/>
      <c r="K282" s="325"/>
      <c r="L282" s="199"/>
      <c r="M282" s="325"/>
      <c r="N282" s="339"/>
      <c r="O282" s="325"/>
      <c r="P282" s="339"/>
      <c r="Q282" s="241"/>
      <c r="R282" s="327"/>
      <c r="S282" s="366"/>
      <c r="U282" s="8"/>
      <c r="V282" s="8"/>
      <c r="W282" s="8"/>
      <c r="X282" s="8"/>
      <c r="Y282" s="8"/>
      <c r="Z282" s="8"/>
      <c r="AA282" s="8"/>
      <c r="AB282" s="8"/>
    </row>
    <row r="283" spans="2:28" s="6" customFormat="1" ht="14.25" customHeight="1" thickBot="1">
      <c r="B283" s="367"/>
      <c r="C283" s="368"/>
      <c r="D283" s="368"/>
      <c r="E283" s="368"/>
      <c r="F283" s="368"/>
      <c r="G283" s="368"/>
      <c r="H283" s="368"/>
      <c r="I283" s="368"/>
      <c r="J283" s="368"/>
      <c r="K283" s="369"/>
      <c r="L283" s="369"/>
      <c r="M283" s="369"/>
      <c r="N283" s="369"/>
      <c r="O283" s="369"/>
      <c r="P283" s="369"/>
      <c r="Q283" s="369"/>
      <c r="R283" s="368"/>
      <c r="S283" s="370"/>
      <c r="U283" s="8"/>
      <c r="V283" s="8"/>
      <c r="W283" s="8"/>
      <c r="X283" s="8"/>
      <c r="Y283" s="8"/>
      <c r="Z283" s="8"/>
      <c r="AA283" s="8"/>
      <c r="AB283" s="8"/>
    </row>
    <row r="284" spans="2:28" s="6" customFormat="1" ht="15.75" thickTop="1" thickBot="1">
      <c r="K284" s="232"/>
      <c r="L284" s="232"/>
      <c r="M284" s="232"/>
      <c r="N284" s="232"/>
      <c r="O284" s="232"/>
      <c r="P284" s="232"/>
      <c r="Q284" s="232"/>
      <c r="U284" s="8"/>
      <c r="V284" s="8"/>
      <c r="W284" s="8"/>
      <c r="X284" s="8"/>
      <c r="Y284" s="8"/>
      <c r="Z284" s="8"/>
      <c r="AA284" s="8"/>
      <c r="AB284" s="8"/>
    </row>
    <row r="285" spans="2:28" s="6" customFormat="1" ht="14.25" customHeight="1" thickTop="1">
      <c r="B285" s="361"/>
      <c r="C285" s="362"/>
      <c r="D285" s="362"/>
      <c r="E285" s="362"/>
      <c r="F285" s="362"/>
      <c r="G285" s="362"/>
      <c r="H285" s="362"/>
      <c r="I285" s="362"/>
      <c r="J285" s="362"/>
      <c r="K285" s="363"/>
      <c r="L285" s="363"/>
      <c r="M285" s="363"/>
      <c r="N285" s="363"/>
      <c r="O285" s="363"/>
      <c r="P285" s="363"/>
      <c r="Q285" s="363"/>
      <c r="R285" s="362"/>
      <c r="S285" s="364"/>
      <c r="U285" s="8"/>
      <c r="V285" s="8"/>
      <c r="W285" s="8"/>
      <c r="X285" s="8"/>
      <c r="Y285" s="8"/>
      <c r="Z285" s="8"/>
      <c r="AA285" s="8"/>
      <c r="AB285" s="8"/>
    </row>
    <row r="286" spans="2:28" s="6" customFormat="1" ht="14.25" customHeight="1">
      <c r="B286" s="365"/>
      <c r="C286" s="231" t="s">
        <v>7805</v>
      </c>
      <c r="D286" s="231" t="s">
        <v>7806</v>
      </c>
      <c r="E286" s="327"/>
      <c r="F286" s="327"/>
      <c r="G286" s="327"/>
      <c r="H286" s="327"/>
      <c r="I286" s="327"/>
      <c r="J286" s="327"/>
      <c r="K286" s="199"/>
      <c r="L286" s="199"/>
      <c r="M286" s="199"/>
      <c r="N286" s="199"/>
      <c r="O286" s="199"/>
      <c r="P286" s="199"/>
      <c r="Q286" s="199"/>
      <c r="R286" s="327"/>
      <c r="S286" s="366"/>
      <c r="U286" s="8"/>
      <c r="V286" s="8"/>
      <c r="W286" s="8"/>
      <c r="X286" s="8"/>
      <c r="Y286" s="8"/>
      <c r="Z286" s="8"/>
      <c r="AA286" s="8"/>
      <c r="AB286" s="8"/>
    </row>
    <row r="287" spans="2:28" s="6" customFormat="1" ht="14.25" customHeight="1" thickBot="1">
      <c r="B287" s="365"/>
      <c r="C287" s="231"/>
      <c r="D287" s="208"/>
      <c r="E287" s="327"/>
      <c r="F287" s="327"/>
      <c r="G287" s="327"/>
      <c r="H287" s="327"/>
      <c r="I287" s="327"/>
      <c r="J287" s="327"/>
      <c r="K287" s="499" t="s">
        <v>7930</v>
      </c>
      <c r="L287" s="499"/>
      <c r="M287" s="499"/>
      <c r="N287" s="354"/>
      <c r="O287" s="499" t="s">
        <v>7931</v>
      </c>
      <c r="P287" s="499"/>
      <c r="Q287" s="499"/>
      <c r="R287" s="327"/>
      <c r="S287" s="366"/>
      <c r="U287" s="8"/>
      <c r="V287" s="8"/>
      <c r="W287" s="8"/>
      <c r="X287" s="8"/>
      <c r="Y287" s="8"/>
      <c r="Z287" s="8"/>
      <c r="AA287" s="8"/>
      <c r="AB287" s="8"/>
    </row>
    <row r="288" spans="2:28" s="6" customFormat="1" ht="14.25" customHeight="1" thickTop="1">
      <c r="B288" s="365"/>
      <c r="C288" s="221">
        <v>11.1</v>
      </c>
      <c r="D288" s="194" t="s">
        <v>477</v>
      </c>
      <c r="E288" s="59"/>
      <c r="F288" s="327"/>
      <c r="G288" s="327"/>
      <c r="H288" s="327"/>
      <c r="I288" s="327"/>
      <c r="J288" s="337"/>
      <c r="K288" s="434"/>
      <c r="L288" s="435"/>
      <c r="M288" s="436"/>
      <c r="N288" s="339"/>
      <c r="O288" s="434"/>
      <c r="P288" s="435"/>
      <c r="Q288" s="436"/>
      <c r="R288" s="327"/>
      <c r="S288" s="366"/>
      <c r="U288" s="8"/>
      <c r="V288" s="8"/>
      <c r="W288" s="8"/>
      <c r="X288" s="8"/>
      <c r="Y288" s="8"/>
      <c r="Z288" s="8"/>
      <c r="AA288" s="8"/>
      <c r="AB288" s="8"/>
    </row>
    <row r="289" spans="2:28" s="6" customFormat="1" ht="14.25" customHeight="1">
      <c r="B289" s="365"/>
      <c r="C289" s="221">
        <v>11.2</v>
      </c>
      <c r="D289" s="194" t="s">
        <v>478</v>
      </c>
      <c r="E289" s="59"/>
      <c r="F289" s="327"/>
      <c r="G289" s="327"/>
      <c r="H289" s="327"/>
      <c r="I289" s="327"/>
      <c r="J289" s="337"/>
      <c r="K289" s="434"/>
      <c r="L289" s="435"/>
      <c r="M289" s="436"/>
      <c r="N289" s="339"/>
      <c r="O289" s="434"/>
      <c r="P289" s="435"/>
      <c r="Q289" s="436"/>
      <c r="R289" s="327"/>
      <c r="S289" s="366"/>
      <c r="U289" s="8"/>
      <c r="V289" s="8"/>
      <c r="W289" s="8"/>
      <c r="X289" s="8"/>
      <c r="Y289" s="8"/>
      <c r="Z289" s="8"/>
      <c r="AA289" s="8"/>
      <c r="AB289" s="8"/>
    </row>
    <row r="290" spans="2:28" s="6" customFormat="1" ht="14.25" customHeight="1" thickBot="1">
      <c r="B290" s="367"/>
      <c r="C290" s="368"/>
      <c r="D290" s="368"/>
      <c r="E290" s="368"/>
      <c r="F290" s="368"/>
      <c r="G290" s="368"/>
      <c r="H290" s="368"/>
      <c r="I290" s="368"/>
      <c r="J290" s="368"/>
      <c r="K290" s="469"/>
      <c r="L290" s="469"/>
      <c r="M290" s="469"/>
      <c r="N290" s="369"/>
      <c r="O290" s="469"/>
      <c r="P290" s="469"/>
      <c r="Q290" s="469"/>
      <c r="R290" s="368"/>
      <c r="S290" s="370"/>
      <c r="U290" s="8"/>
      <c r="V290" s="8"/>
      <c r="W290" s="8"/>
      <c r="X290" s="8"/>
      <c r="Y290" s="8"/>
      <c r="Z290" s="8"/>
      <c r="AA290" s="8"/>
      <c r="AB290" s="8"/>
    </row>
    <row r="291" spans="2:28" s="6" customFormat="1" ht="15.75" thickTop="1" thickBot="1">
      <c r="K291" s="232"/>
      <c r="L291" s="232"/>
      <c r="M291" s="232"/>
      <c r="N291" s="232"/>
      <c r="O291" s="232"/>
      <c r="P291" s="232"/>
      <c r="Q291" s="232"/>
      <c r="U291" s="8"/>
      <c r="V291" s="8"/>
      <c r="W291" s="8"/>
      <c r="X291" s="8"/>
      <c r="Y291" s="8"/>
      <c r="Z291" s="8"/>
      <c r="AA291" s="8"/>
      <c r="AB291" s="8"/>
    </row>
    <row r="292" spans="2:28" s="6" customFormat="1" ht="14.25" customHeight="1" thickTop="1">
      <c r="B292" s="361"/>
      <c r="C292" s="362"/>
      <c r="D292" s="362"/>
      <c r="E292" s="362"/>
      <c r="F292" s="362"/>
      <c r="G292" s="362"/>
      <c r="H292" s="362"/>
      <c r="I292" s="362"/>
      <c r="J292" s="362"/>
      <c r="K292" s="363"/>
      <c r="L292" s="363"/>
      <c r="M292" s="363"/>
      <c r="N292" s="363"/>
      <c r="O292" s="363"/>
      <c r="P292" s="363"/>
      <c r="Q292" s="363"/>
      <c r="R292" s="362"/>
      <c r="S292" s="364"/>
      <c r="U292" s="8"/>
      <c r="V292" s="8"/>
      <c r="W292" s="8"/>
      <c r="X292" s="8"/>
      <c r="Y292" s="8"/>
      <c r="Z292" s="8"/>
      <c r="AA292" s="8"/>
      <c r="AB292" s="8"/>
    </row>
    <row r="293" spans="2:28" s="6" customFormat="1" ht="14.25" customHeight="1">
      <c r="B293" s="365"/>
      <c r="C293" s="231" t="s">
        <v>7807</v>
      </c>
      <c r="D293" s="231" t="s">
        <v>7808</v>
      </c>
      <c r="E293" s="327"/>
      <c r="F293" s="327"/>
      <c r="G293" s="327"/>
      <c r="H293" s="327"/>
      <c r="I293" s="327"/>
      <c r="J293" s="327"/>
      <c r="K293" s="634" t="s">
        <v>773</v>
      </c>
      <c r="L293" s="634"/>
      <c r="M293" s="634"/>
      <c r="N293" s="199"/>
      <c r="O293" s="199"/>
      <c r="P293" s="199"/>
      <c r="Q293" s="199"/>
      <c r="R293" s="327"/>
      <c r="S293" s="366"/>
      <c r="U293" s="8"/>
      <c r="V293" s="8"/>
      <c r="W293" s="8"/>
      <c r="X293" s="8"/>
      <c r="Y293" s="8"/>
      <c r="Z293" s="8"/>
      <c r="AA293" s="8"/>
      <c r="AB293" s="8"/>
    </row>
    <row r="294" spans="2:28" s="6" customFormat="1" ht="14.25" customHeight="1">
      <c r="B294" s="365"/>
      <c r="C294" s="34"/>
      <c r="D294" s="68"/>
      <c r="E294" s="327"/>
      <c r="F294" s="327"/>
      <c r="G294" s="327"/>
      <c r="H294" s="327"/>
      <c r="I294" s="327"/>
      <c r="J294" s="327"/>
      <c r="K294" s="634"/>
      <c r="L294" s="634"/>
      <c r="M294" s="634"/>
      <c r="N294" s="199"/>
      <c r="O294" s="199"/>
      <c r="P294" s="199"/>
      <c r="Q294" s="199"/>
      <c r="R294" s="327"/>
      <c r="S294" s="366"/>
      <c r="U294" s="8"/>
      <c r="V294" s="8"/>
      <c r="W294" s="8"/>
      <c r="X294" s="8"/>
      <c r="Y294" s="8"/>
      <c r="Z294" s="8"/>
      <c r="AA294" s="8"/>
      <c r="AB294" s="8"/>
    </row>
    <row r="295" spans="2:28" s="6" customFormat="1" ht="14.25" customHeight="1">
      <c r="B295" s="365"/>
      <c r="C295" s="90"/>
      <c r="D295" s="91"/>
      <c r="E295" s="327"/>
      <c r="F295" s="327"/>
      <c r="G295" s="327"/>
      <c r="H295" s="327"/>
      <c r="I295" s="327"/>
      <c r="J295" s="345"/>
      <c r="K295" s="462" t="s">
        <v>774</v>
      </c>
      <c r="L295" s="347"/>
      <c r="M295" s="462" t="s">
        <v>775</v>
      </c>
      <c r="N295" s="199"/>
      <c r="O295" s="633" t="str">
        <f>"Gastos aprobados"&amp;" "&amp;K297&amp;"-"&amp;M297</f>
        <v>Gastos aprobados -</v>
      </c>
      <c r="P295" s="633"/>
      <c r="Q295" s="633"/>
      <c r="R295" s="86"/>
      <c r="S295" s="366"/>
      <c r="U295" s="8"/>
      <c r="V295" s="8"/>
      <c r="W295" s="8"/>
      <c r="X295" s="8"/>
      <c r="Y295" s="8"/>
      <c r="Z295" s="8"/>
      <c r="AA295" s="8"/>
      <c r="AB295" s="8"/>
    </row>
    <row r="296" spans="2:28" s="6" customFormat="1" ht="14.25" customHeight="1">
      <c r="B296" s="365"/>
      <c r="C296" s="90"/>
      <c r="D296" s="91"/>
      <c r="E296" s="327"/>
      <c r="F296" s="327"/>
      <c r="G296" s="327"/>
      <c r="H296" s="327"/>
      <c r="I296" s="327"/>
      <c r="J296" s="348"/>
      <c r="K296" s="662"/>
      <c r="L296" s="347"/>
      <c r="M296" s="662"/>
      <c r="N296" s="199"/>
      <c r="O296" s="663"/>
      <c r="P296" s="663"/>
      <c r="Q296" s="663"/>
      <c r="R296" s="86"/>
      <c r="S296" s="366"/>
      <c r="U296" s="8"/>
      <c r="V296" s="8"/>
      <c r="W296" s="8"/>
      <c r="X296" s="8"/>
      <c r="Y296" s="8"/>
      <c r="Z296" s="8"/>
      <c r="AA296" s="8"/>
      <c r="AB296" s="8"/>
    </row>
    <row r="297" spans="2:28" s="6" customFormat="1" ht="14.25" customHeight="1">
      <c r="B297" s="365"/>
      <c r="C297" s="179">
        <v>12.1</v>
      </c>
      <c r="D297" s="92" t="s">
        <v>7810</v>
      </c>
      <c r="E297" s="327"/>
      <c r="F297" s="327"/>
      <c r="G297" s="327"/>
      <c r="H297" s="327"/>
      <c r="I297" s="327"/>
      <c r="J297" s="327"/>
      <c r="K297" s="242"/>
      <c r="L297" s="347"/>
      <c r="M297" s="242"/>
      <c r="N297" s="199"/>
      <c r="O297" s="649"/>
      <c r="P297" s="650"/>
      <c r="Q297" s="664"/>
      <c r="R297" s="86"/>
      <c r="S297" s="366"/>
      <c r="U297" s="8"/>
      <c r="V297" s="8"/>
      <c r="W297" s="8"/>
      <c r="X297" s="8"/>
      <c r="Y297" s="8"/>
      <c r="Z297" s="8"/>
      <c r="AA297" s="8"/>
      <c r="AB297" s="8"/>
    </row>
    <row r="298" spans="2:28" s="6" customFormat="1" ht="14.25" customHeight="1">
      <c r="B298" s="365"/>
      <c r="C298" s="93"/>
      <c r="D298" s="180" t="s">
        <v>7809</v>
      </c>
      <c r="E298" s="327"/>
      <c r="F298" s="327"/>
      <c r="G298" s="327"/>
      <c r="H298" s="327"/>
      <c r="I298" s="327"/>
      <c r="J298" s="327"/>
      <c r="K298" s="199"/>
      <c r="L298" s="199"/>
      <c r="M298" s="243"/>
      <c r="N298" s="243"/>
      <c r="O298" s="648"/>
      <c r="P298" s="648"/>
      <c r="Q298" s="648"/>
      <c r="R298" s="86"/>
      <c r="S298" s="366"/>
      <c r="U298" s="8"/>
      <c r="V298" s="8"/>
      <c r="W298" s="8"/>
      <c r="X298" s="8"/>
      <c r="Y298" s="8"/>
      <c r="Z298" s="8"/>
      <c r="AA298" s="8"/>
      <c r="AB298" s="8"/>
    </row>
    <row r="299" spans="2:28" s="6" customFormat="1" ht="14.25" customHeight="1">
      <c r="B299" s="365"/>
      <c r="C299" s="95"/>
      <c r="D299" s="95"/>
      <c r="E299" s="327"/>
      <c r="F299" s="327"/>
      <c r="G299" s="327"/>
      <c r="H299" s="327"/>
      <c r="I299" s="94"/>
      <c r="J299" s="243"/>
      <c r="K299" s="243"/>
      <c r="L299" s="220"/>
      <c r="M299" s="220"/>
      <c r="N299" s="220"/>
      <c r="O299" s="220"/>
      <c r="P299" s="220"/>
      <c r="Q299" s="220"/>
      <c r="R299" s="86"/>
      <c r="S299" s="366"/>
      <c r="U299" s="8"/>
      <c r="V299" s="8"/>
      <c r="W299" s="8"/>
      <c r="X299" s="8"/>
      <c r="Y299" s="8"/>
      <c r="Z299" s="8"/>
      <c r="AA299" s="8"/>
      <c r="AB299" s="8"/>
    </row>
    <row r="300" spans="2:28" s="6" customFormat="1" ht="14.25" customHeight="1">
      <c r="B300" s="365"/>
      <c r="C300" s="95"/>
      <c r="D300" s="95"/>
      <c r="E300" s="327"/>
      <c r="F300" s="327"/>
      <c r="G300" s="327"/>
      <c r="H300" s="327"/>
      <c r="I300" s="326">
        <v>2021</v>
      </c>
      <c r="J300" s="326">
        <v>2022</v>
      </c>
      <c r="K300" s="326" t="s">
        <v>6355</v>
      </c>
      <c r="L300" s="326" t="s">
        <v>6381</v>
      </c>
      <c r="M300" s="326" t="s">
        <v>6904</v>
      </c>
      <c r="N300" s="326" t="s">
        <v>6941</v>
      </c>
      <c r="O300" s="326" t="s">
        <v>7601</v>
      </c>
      <c r="P300" s="326" t="s">
        <v>7927</v>
      </c>
      <c r="Q300" s="326" t="s">
        <v>11024</v>
      </c>
      <c r="R300" s="86"/>
      <c r="S300" s="366"/>
      <c r="U300" s="8"/>
      <c r="V300" s="8"/>
      <c r="W300" s="8"/>
      <c r="X300" s="8"/>
      <c r="Y300" s="8"/>
      <c r="Z300" s="8"/>
      <c r="AA300" s="8"/>
      <c r="AB300" s="8"/>
    </row>
    <row r="301" spans="2:28" s="6" customFormat="1" ht="14.25" customHeight="1">
      <c r="B301" s="365"/>
      <c r="C301" s="86"/>
      <c r="D301" s="86"/>
      <c r="E301" s="327"/>
      <c r="F301" s="327"/>
      <c r="G301" s="327"/>
      <c r="H301" s="327"/>
      <c r="I301" s="248" t="s">
        <v>598</v>
      </c>
      <c r="J301" s="248" t="s">
        <v>598</v>
      </c>
      <c r="K301" s="244" t="s">
        <v>783</v>
      </c>
      <c r="L301" s="244" t="s">
        <v>783</v>
      </c>
      <c r="M301" s="244" t="s">
        <v>783</v>
      </c>
      <c r="N301" s="244" t="s">
        <v>783</v>
      </c>
      <c r="O301" s="244" t="s">
        <v>783</v>
      </c>
      <c r="P301" s="244" t="s">
        <v>783</v>
      </c>
      <c r="Q301" s="244" t="s">
        <v>783</v>
      </c>
      <c r="R301" s="86"/>
      <c r="S301" s="366"/>
      <c r="U301" s="8"/>
      <c r="V301" s="8"/>
      <c r="W301" s="8"/>
      <c r="X301" s="8"/>
      <c r="Y301" s="8"/>
      <c r="Z301" s="8"/>
      <c r="AA301" s="8"/>
      <c r="AB301" s="8"/>
    </row>
    <row r="302" spans="2:28" s="6" customFormat="1" ht="14.25" customHeight="1">
      <c r="B302" s="365"/>
      <c r="C302" s="221">
        <v>12.2</v>
      </c>
      <c r="D302" s="251" t="s">
        <v>7811</v>
      </c>
      <c r="E302" s="199"/>
      <c r="F302" s="327"/>
      <c r="G302" s="327"/>
      <c r="H302" s="324"/>
      <c r="I302" s="3"/>
      <c r="J302" s="3"/>
      <c r="K302" s="245"/>
      <c r="L302" s="245"/>
      <c r="M302" s="245"/>
      <c r="N302" s="245"/>
      <c r="O302" s="245"/>
      <c r="P302" s="245"/>
      <c r="Q302" s="245"/>
      <c r="R302" s="86"/>
      <c r="S302" s="366"/>
      <c r="U302" s="8"/>
      <c r="V302" s="8"/>
      <c r="W302" s="8"/>
      <c r="X302" s="8"/>
      <c r="Y302" s="8"/>
      <c r="Z302" s="8"/>
      <c r="AA302" s="8"/>
      <c r="AB302" s="8"/>
    </row>
    <row r="303" spans="2:28" s="6" customFormat="1" ht="14.25" customHeight="1">
      <c r="B303" s="365"/>
      <c r="C303" s="224"/>
      <c r="D303" s="215" t="s">
        <v>776</v>
      </c>
      <c r="E303" s="199"/>
      <c r="F303" s="327"/>
      <c r="G303" s="327"/>
      <c r="H303" s="324"/>
      <c r="I303" s="109" t="str">
        <f>IF(SUM(I304,I308,I314,I315, I312,I313)&lt;&gt;I302, SUM(I304,I308,I314,I315,I312,I313), "")</f>
        <v/>
      </c>
      <c r="J303" s="109" t="str">
        <f>IF(SUM(J304,J308,J314,J315, J312,J313)&lt;&gt;J302, SUM(J304,J308,J314,J315,J312,J313), "")</f>
        <v/>
      </c>
      <c r="K303" s="243"/>
      <c r="L303" s="243"/>
      <c r="M303" s="220"/>
      <c r="N303" s="220"/>
      <c r="O303" s="220"/>
      <c r="P303" s="220"/>
      <c r="Q303" s="220"/>
      <c r="R303" s="86"/>
      <c r="S303" s="366"/>
      <c r="U303" s="8"/>
      <c r="V303" s="8"/>
      <c r="W303" s="8"/>
      <c r="X303" s="8"/>
      <c r="Y303" s="8"/>
      <c r="Z303" s="8"/>
      <c r="AA303" s="8"/>
      <c r="AB303" s="8"/>
    </row>
    <row r="304" spans="2:28" s="6" customFormat="1" ht="14.25" customHeight="1">
      <c r="B304" s="365"/>
      <c r="C304" s="218" t="s">
        <v>1512</v>
      </c>
      <c r="D304" s="98" t="s">
        <v>5568</v>
      </c>
      <c r="E304" s="199"/>
      <c r="F304" s="327"/>
      <c r="G304" s="327"/>
      <c r="H304" s="324" t="str">
        <f>IF(SUM(I305:I307)&lt;&gt;I304, SUM(I305:I307), "")</f>
        <v/>
      </c>
      <c r="I304" s="249">
        <f>SUM(I305:I307)</f>
        <v>0</v>
      </c>
      <c r="J304" s="249">
        <f>SUM(J305:J307)</f>
        <v>0</v>
      </c>
      <c r="K304" s="333" t="str">
        <f>IF(SUM(J305:J307)&lt;&gt;J304, SUM(J305:J307), "")</f>
        <v/>
      </c>
      <c r="L304" s="437"/>
      <c r="M304" s="437"/>
      <c r="N304" s="437"/>
      <c r="O304" s="349"/>
      <c r="P304" s="349"/>
      <c r="Q304" s="349"/>
      <c r="R304" s="86"/>
      <c r="S304" s="366"/>
      <c r="U304" s="8"/>
      <c r="V304" s="8"/>
      <c r="W304" s="8"/>
      <c r="X304" s="8"/>
      <c r="Y304" s="8"/>
      <c r="Z304" s="8"/>
      <c r="AA304" s="8"/>
      <c r="AB304" s="8"/>
    </row>
    <row r="305" spans="2:28" s="6" customFormat="1" ht="14.25" customHeight="1">
      <c r="B305" s="365"/>
      <c r="C305" s="225" t="s">
        <v>6925</v>
      </c>
      <c r="D305" s="252" t="s">
        <v>777</v>
      </c>
      <c r="E305" s="199"/>
      <c r="F305" s="327"/>
      <c r="G305" s="327"/>
      <c r="H305" s="324"/>
      <c r="I305" s="250"/>
      <c r="J305" s="250"/>
      <c r="K305" s="349"/>
      <c r="L305" s="437"/>
      <c r="M305" s="437"/>
      <c r="N305" s="437"/>
      <c r="O305" s="349"/>
      <c r="P305" s="349"/>
      <c r="Q305" s="349"/>
      <c r="R305" s="86"/>
      <c r="S305" s="366"/>
      <c r="U305" s="8"/>
      <c r="V305" s="8"/>
      <c r="W305" s="8"/>
      <c r="X305" s="8"/>
      <c r="Y305" s="8"/>
      <c r="Z305" s="8"/>
      <c r="AA305" s="8"/>
      <c r="AB305" s="8"/>
    </row>
    <row r="306" spans="2:28" s="6" customFormat="1" ht="14.25" customHeight="1">
      <c r="B306" s="365"/>
      <c r="C306" s="225" t="s">
        <v>6926</v>
      </c>
      <c r="D306" s="252" t="s">
        <v>479</v>
      </c>
      <c r="E306" s="199"/>
      <c r="F306" s="327"/>
      <c r="G306" s="327"/>
      <c r="H306" s="324"/>
      <c r="I306" s="245"/>
      <c r="J306" s="245"/>
      <c r="K306" s="349"/>
      <c r="L306" s="468" t="s">
        <v>7916</v>
      </c>
      <c r="M306" s="468"/>
      <c r="N306" s="468"/>
      <c r="O306" s="468"/>
      <c r="P306" s="468"/>
      <c r="Q306" s="468"/>
      <c r="R306" s="86"/>
      <c r="S306" s="366"/>
      <c r="U306" s="8"/>
      <c r="V306" s="8"/>
      <c r="W306" s="8"/>
      <c r="X306" s="8"/>
      <c r="Y306" s="8"/>
      <c r="Z306" s="8"/>
      <c r="AA306" s="8"/>
      <c r="AB306" s="8"/>
    </row>
    <row r="307" spans="2:28" s="6" customFormat="1" ht="14.25" customHeight="1">
      <c r="B307" s="365"/>
      <c r="C307" s="225" t="s">
        <v>6927</v>
      </c>
      <c r="D307" s="252" t="s">
        <v>778</v>
      </c>
      <c r="E307" s="199"/>
      <c r="F307" s="327"/>
      <c r="G307" s="327"/>
      <c r="H307" s="324"/>
      <c r="I307" s="245"/>
      <c r="J307" s="245"/>
      <c r="K307" s="349"/>
      <c r="L307" s="468"/>
      <c r="M307" s="468"/>
      <c r="N307" s="468"/>
      <c r="O307" s="468"/>
      <c r="P307" s="468"/>
      <c r="Q307" s="468"/>
      <c r="R307" s="86"/>
      <c r="S307" s="366"/>
      <c r="U307" s="8"/>
      <c r="V307" s="8"/>
      <c r="W307" s="8"/>
      <c r="X307" s="8"/>
      <c r="Y307" s="8"/>
      <c r="Z307" s="8"/>
      <c r="AA307" s="8"/>
      <c r="AB307" s="8"/>
    </row>
    <row r="308" spans="2:28" s="6" customFormat="1" ht="14.25" customHeight="1">
      <c r="B308" s="365"/>
      <c r="C308" s="218" t="s">
        <v>1513</v>
      </c>
      <c r="D308" s="98" t="s">
        <v>779</v>
      </c>
      <c r="E308" s="199"/>
      <c r="F308" s="327"/>
      <c r="G308" s="327"/>
      <c r="H308" s="324" t="str">
        <f>IF(SUM(I309:I311)&lt;&gt;I308, SUM(I309:I311), "")</f>
        <v/>
      </c>
      <c r="I308" s="249">
        <f>SUM(I309:I311)</f>
        <v>0</v>
      </c>
      <c r="J308" s="249">
        <f>SUM(J309:J311)</f>
        <v>0</v>
      </c>
      <c r="K308" s="333" t="str">
        <f>IF(SUM(J309:J311)&lt;&gt;J308, SUM(J309:J311), "")</f>
        <v/>
      </c>
      <c r="L308" s="468"/>
      <c r="M308" s="468"/>
      <c r="N308" s="468"/>
      <c r="O308" s="468"/>
      <c r="P308" s="468"/>
      <c r="Q308" s="468"/>
      <c r="R308" s="86"/>
      <c r="S308" s="366"/>
      <c r="U308" s="8"/>
      <c r="V308" s="8"/>
      <c r="W308" s="8"/>
      <c r="X308" s="8"/>
      <c r="Y308" s="8"/>
      <c r="Z308" s="8"/>
      <c r="AA308" s="8"/>
      <c r="AB308" s="8"/>
    </row>
    <row r="309" spans="2:28" s="6" customFormat="1" ht="14.25" customHeight="1">
      <c r="B309" s="365"/>
      <c r="C309" s="225" t="s">
        <v>1514</v>
      </c>
      <c r="D309" s="252" t="s">
        <v>777</v>
      </c>
      <c r="E309" s="199"/>
      <c r="F309" s="327"/>
      <c r="G309" s="327"/>
      <c r="H309" s="324"/>
      <c r="I309" s="245"/>
      <c r="J309" s="245"/>
      <c r="K309" s="349"/>
      <c r="L309" s="468"/>
      <c r="M309" s="468"/>
      <c r="N309" s="468"/>
      <c r="O309" s="468"/>
      <c r="P309" s="468"/>
      <c r="Q309" s="468"/>
      <c r="R309" s="86"/>
      <c r="S309" s="366"/>
      <c r="U309" s="8"/>
      <c r="V309" s="8"/>
      <c r="W309" s="8"/>
      <c r="X309" s="8"/>
      <c r="Y309" s="8"/>
      <c r="Z309" s="8"/>
      <c r="AA309" s="8"/>
      <c r="AB309" s="8"/>
    </row>
    <row r="310" spans="2:28" s="6" customFormat="1" ht="14.25" customHeight="1">
      <c r="B310" s="365"/>
      <c r="C310" s="225" t="s">
        <v>1515</v>
      </c>
      <c r="D310" s="252" t="s">
        <v>479</v>
      </c>
      <c r="E310" s="199"/>
      <c r="F310" s="327"/>
      <c r="G310" s="327"/>
      <c r="H310" s="324"/>
      <c r="I310" s="245"/>
      <c r="J310" s="245"/>
      <c r="K310" s="349"/>
      <c r="L310" s="468"/>
      <c r="M310" s="468"/>
      <c r="N310" s="468"/>
      <c r="O310" s="468"/>
      <c r="P310" s="468"/>
      <c r="Q310" s="468"/>
      <c r="R310" s="86"/>
      <c r="S310" s="366"/>
      <c r="U310" s="8"/>
      <c r="V310" s="8"/>
      <c r="W310" s="8"/>
      <c r="X310" s="8"/>
      <c r="Y310" s="8"/>
      <c r="Z310" s="8"/>
      <c r="AA310" s="8"/>
      <c r="AB310" s="8"/>
    </row>
    <row r="311" spans="2:28" s="6" customFormat="1" ht="14.25" customHeight="1">
      <c r="B311" s="365"/>
      <c r="C311" s="225" t="s">
        <v>1516</v>
      </c>
      <c r="D311" s="252" t="s">
        <v>780</v>
      </c>
      <c r="E311" s="199"/>
      <c r="F311" s="327"/>
      <c r="G311" s="327"/>
      <c r="H311" s="324"/>
      <c r="I311" s="245"/>
      <c r="J311" s="245"/>
      <c r="K311" s="349"/>
      <c r="L311" s="468"/>
      <c r="M311" s="468"/>
      <c r="N311" s="468"/>
      <c r="O311" s="468"/>
      <c r="P311" s="468"/>
      <c r="Q311" s="468"/>
      <c r="R311" s="86"/>
      <c r="S311" s="366"/>
      <c r="U311" s="8"/>
      <c r="V311" s="8"/>
      <c r="W311" s="8"/>
      <c r="X311" s="8"/>
      <c r="Y311" s="8"/>
      <c r="Z311" s="8"/>
      <c r="AA311" s="8"/>
      <c r="AB311" s="8"/>
    </row>
    <row r="312" spans="2:28" s="6" customFormat="1" ht="14.25" customHeight="1">
      <c r="B312" s="365"/>
      <c r="C312" s="218" t="s">
        <v>6928</v>
      </c>
      <c r="D312" s="98" t="s">
        <v>5566</v>
      </c>
      <c r="E312" s="199"/>
      <c r="F312" s="327"/>
      <c r="G312" s="327"/>
      <c r="H312" s="324"/>
      <c r="I312" s="245"/>
      <c r="J312" s="245"/>
      <c r="K312" s="349"/>
      <c r="L312" s="468"/>
      <c r="M312" s="468"/>
      <c r="N312" s="468"/>
      <c r="O312" s="468"/>
      <c r="P312" s="468"/>
      <c r="Q312" s="468"/>
      <c r="R312" s="86"/>
      <c r="S312" s="366"/>
      <c r="U312" s="8"/>
      <c r="V312" s="8"/>
      <c r="W312" s="8"/>
      <c r="X312" s="8"/>
      <c r="Y312" s="8"/>
      <c r="Z312" s="8"/>
      <c r="AA312" s="8"/>
      <c r="AB312" s="8"/>
    </row>
    <row r="313" spans="2:28" s="6" customFormat="1" ht="14.25" customHeight="1">
      <c r="B313" s="365"/>
      <c r="C313" s="218" t="s">
        <v>6929</v>
      </c>
      <c r="D313" s="98" t="s">
        <v>5567</v>
      </c>
      <c r="E313" s="199"/>
      <c r="F313" s="327"/>
      <c r="G313" s="327"/>
      <c r="H313" s="324"/>
      <c r="I313" s="245"/>
      <c r="J313" s="245"/>
      <c r="K313" s="349"/>
      <c r="L313" s="468"/>
      <c r="M313" s="468"/>
      <c r="N313" s="468"/>
      <c r="O313" s="468"/>
      <c r="P313" s="468"/>
      <c r="Q313" s="468"/>
      <c r="R313" s="86"/>
      <c r="S313" s="366"/>
      <c r="U313" s="8"/>
      <c r="V313" s="8"/>
      <c r="W313" s="8"/>
      <c r="X313" s="8"/>
      <c r="Y313" s="8"/>
      <c r="Z313" s="8"/>
      <c r="AA313" s="8"/>
      <c r="AB313" s="8"/>
    </row>
    <row r="314" spans="2:28" s="6" customFormat="1" ht="14.25" customHeight="1">
      <c r="B314" s="365"/>
      <c r="C314" s="218" t="s">
        <v>6930</v>
      </c>
      <c r="D314" s="98" t="s">
        <v>1495</v>
      </c>
      <c r="E314" s="199"/>
      <c r="F314" s="327"/>
      <c r="G314" s="327"/>
      <c r="H314" s="324"/>
      <c r="I314" s="245"/>
      <c r="J314" s="245"/>
      <c r="K314" s="349"/>
      <c r="L314" s="468"/>
      <c r="M314" s="468"/>
      <c r="N314" s="468"/>
      <c r="O314" s="468"/>
      <c r="P314" s="468"/>
      <c r="Q314" s="468"/>
      <c r="R314" s="86"/>
      <c r="S314" s="366"/>
      <c r="U314" s="8"/>
      <c r="V314" s="8"/>
      <c r="W314" s="8"/>
      <c r="X314" s="8"/>
      <c r="Y314" s="8"/>
      <c r="Z314" s="8"/>
      <c r="AA314" s="8"/>
      <c r="AB314" s="8"/>
    </row>
    <row r="315" spans="2:28" s="6" customFormat="1" ht="15">
      <c r="B315" s="365"/>
      <c r="C315" s="218" t="s">
        <v>6931</v>
      </c>
      <c r="D315" s="98" t="s">
        <v>781</v>
      </c>
      <c r="E315" s="199"/>
      <c r="F315" s="327"/>
      <c r="G315" s="327"/>
      <c r="H315" s="324"/>
      <c r="I315" s="245"/>
      <c r="J315" s="245"/>
      <c r="K315" s="349"/>
      <c r="L315" s="437"/>
      <c r="M315" s="437"/>
      <c r="N315" s="437"/>
      <c r="O315" s="349"/>
      <c r="P315" s="349"/>
      <c r="Q315" s="349"/>
      <c r="R315" s="86"/>
      <c r="S315" s="366"/>
      <c r="U315" s="8"/>
      <c r="V315" s="8"/>
      <c r="W315" s="8"/>
      <c r="X315" s="8"/>
      <c r="Y315" s="8"/>
      <c r="Z315" s="8"/>
      <c r="AA315" s="8"/>
      <c r="AB315" s="8"/>
    </row>
    <row r="316" spans="2:28" s="6" customFormat="1" ht="14.25" customHeight="1">
      <c r="B316" s="365"/>
      <c r="C316" s="253"/>
      <c r="D316" s="98"/>
      <c r="E316" s="199"/>
      <c r="F316" s="327"/>
      <c r="G316" s="327"/>
      <c r="H316" s="324"/>
      <c r="I316" s="199"/>
      <c r="J316" s="349"/>
      <c r="K316" s="349"/>
      <c r="L316" s="349"/>
      <c r="M316" s="199"/>
      <c r="N316" s="349"/>
      <c r="O316" s="349"/>
      <c r="P316" s="349"/>
      <c r="Q316" s="349"/>
      <c r="R316" s="86"/>
      <c r="S316" s="366"/>
      <c r="U316" s="8"/>
      <c r="V316" s="8"/>
      <c r="W316" s="8"/>
      <c r="X316" s="8"/>
      <c r="Y316" s="8"/>
      <c r="Z316" s="8"/>
      <c r="AA316" s="8"/>
      <c r="AB316" s="8"/>
    </row>
    <row r="317" spans="2:28" s="6" customFormat="1" ht="14.25" customHeight="1">
      <c r="B317" s="365"/>
      <c r="C317" s="253"/>
      <c r="D317" s="98"/>
      <c r="E317" s="199"/>
      <c r="F317" s="327"/>
      <c r="G317" s="327"/>
      <c r="H317" s="324"/>
      <c r="I317" s="326">
        <v>2021</v>
      </c>
      <c r="J317" s="326">
        <v>2022</v>
      </c>
      <c r="K317" s="349"/>
      <c r="L317" s="349"/>
      <c r="M317" s="199"/>
      <c r="N317" s="349"/>
      <c r="O317" s="349"/>
      <c r="P317" s="349"/>
      <c r="Q317" s="349"/>
      <c r="R317" s="86"/>
      <c r="S317" s="366"/>
      <c r="U317" s="8"/>
      <c r="V317" s="8"/>
      <c r="W317" s="8"/>
      <c r="X317" s="8"/>
      <c r="Y317" s="8"/>
      <c r="Z317" s="8"/>
      <c r="AA317" s="8"/>
      <c r="AB317" s="8"/>
    </row>
    <row r="318" spans="2:28" s="6" customFormat="1" ht="14.25" customHeight="1">
      <c r="B318" s="365"/>
      <c r="C318" s="253"/>
      <c r="D318" s="98"/>
      <c r="E318" s="199"/>
      <c r="F318" s="327"/>
      <c r="G318" s="327"/>
      <c r="H318" s="324"/>
      <c r="I318" s="248" t="s">
        <v>598</v>
      </c>
      <c r="J318" s="248" t="s">
        <v>598</v>
      </c>
      <c r="K318" s="349"/>
      <c r="L318" s="349"/>
      <c r="M318" s="199"/>
      <c r="N318" s="349"/>
      <c r="O318" s="349"/>
      <c r="P318" s="349"/>
      <c r="Q318" s="349"/>
      <c r="R318" s="86"/>
      <c r="S318" s="366"/>
      <c r="U318" s="8"/>
      <c r="V318" s="8"/>
      <c r="W318" s="8"/>
      <c r="X318" s="8"/>
      <c r="Y318" s="8"/>
      <c r="Z318" s="8"/>
      <c r="AA318" s="8"/>
      <c r="AB318" s="8"/>
    </row>
    <row r="319" spans="2:28" s="6" customFormat="1" ht="14.25" customHeight="1">
      <c r="B319" s="365"/>
      <c r="C319" s="224"/>
      <c r="D319" s="251" t="s">
        <v>7812</v>
      </c>
      <c r="E319" s="199"/>
      <c r="F319" s="327"/>
      <c r="G319" s="327"/>
      <c r="H319" s="324"/>
      <c r="I319" s="245">
        <f>I302</f>
        <v>0</v>
      </c>
      <c r="J319" s="245">
        <f>J302</f>
        <v>0</v>
      </c>
      <c r="K319" s="349"/>
      <c r="L319" s="349"/>
      <c r="M319" s="199"/>
      <c r="N319" s="349"/>
      <c r="O319" s="349"/>
      <c r="P319" s="349"/>
      <c r="Q319" s="349"/>
      <c r="R319" s="86"/>
      <c r="S319" s="366"/>
      <c r="U319" s="8"/>
      <c r="V319" s="8"/>
      <c r="W319" s="8"/>
      <c r="X319" s="8"/>
      <c r="Y319" s="8"/>
      <c r="Z319" s="8"/>
      <c r="AA319" s="8"/>
      <c r="AB319" s="8"/>
    </row>
    <row r="320" spans="2:28" s="6" customFormat="1" ht="14.25" customHeight="1">
      <c r="B320" s="365"/>
      <c r="C320" s="224"/>
      <c r="D320" s="215" t="s">
        <v>776</v>
      </c>
      <c r="E320" s="199"/>
      <c r="F320" s="327"/>
      <c r="G320" s="327"/>
      <c r="H320" s="324"/>
      <c r="I320" s="333" t="str">
        <f>IF(SUM(I321,I322)&lt;&gt;I319, SUM(I321,I322), "")</f>
        <v/>
      </c>
      <c r="J320" s="333" t="str">
        <f>IF(SUM(J321,J322)&lt;&gt;J319, SUM(J321,J322), "")</f>
        <v/>
      </c>
      <c r="K320" s="349"/>
      <c r="L320" s="349"/>
      <c r="M320" s="199"/>
      <c r="N320" s="349"/>
      <c r="O320" s="349"/>
      <c r="P320" s="349"/>
      <c r="Q320" s="349"/>
      <c r="R320" s="86"/>
      <c r="S320" s="366"/>
      <c r="U320" s="8"/>
      <c r="V320" s="8"/>
      <c r="W320" s="8"/>
      <c r="X320" s="8"/>
      <c r="Y320" s="8"/>
      <c r="Z320" s="8"/>
      <c r="AA320" s="8"/>
      <c r="AB320" s="8"/>
    </row>
    <row r="321" spans="2:29" s="6" customFormat="1" ht="14.25" customHeight="1">
      <c r="B321" s="365"/>
      <c r="C321" s="224" t="s">
        <v>6924</v>
      </c>
      <c r="D321" s="254" t="s">
        <v>6954</v>
      </c>
      <c r="E321" s="199"/>
      <c r="F321" s="350"/>
      <c r="G321" s="350"/>
      <c r="H321" s="351"/>
      <c r="I321" s="245"/>
      <c r="J321" s="245"/>
      <c r="K321" s="349"/>
      <c r="L321" s="349"/>
      <c r="M321" s="199"/>
      <c r="N321" s="349"/>
      <c r="O321" s="349"/>
      <c r="P321" s="349"/>
      <c r="Q321" s="349"/>
      <c r="R321" s="86"/>
      <c r="S321" s="366"/>
      <c r="U321" s="8"/>
      <c r="V321" s="8"/>
      <c r="W321" s="8"/>
      <c r="X321" s="8"/>
      <c r="Y321" s="8"/>
      <c r="Z321" s="8"/>
      <c r="AA321" s="8"/>
      <c r="AB321" s="8"/>
    </row>
    <row r="322" spans="2:29" s="6" customFormat="1" ht="14.25" customHeight="1">
      <c r="B322" s="365"/>
      <c r="C322" s="224" t="s">
        <v>6932</v>
      </c>
      <c r="D322" s="254" t="s">
        <v>6920</v>
      </c>
      <c r="E322" s="199"/>
      <c r="F322" s="350"/>
      <c r="G322" s="350"/>
      <c r="H322" s="351"/>
      <c r="I322" s="245"/>
      <c r="J322" s="245"/>
      <c r="K322" s="349"/>
      <c r="L322" s="349"/>
      <c r="M322" s="349"/>
      <c r="N322" s="349"/>
      <c r="O322" s="349"/>
      <c r="P322" s="349"/>
      <c r="Q322" s="349"/>
      <c r="R322" s="86"/>
      <c r="S322" s="366"/>
      <c r="U322" s="8"/>
      <c r="V322" s="8"/>
      <c r="W322" s="8"/>
      <c r="X322" s="8"/>
      <c r="Y322" s="8"/>
      <c r="Z322" s="8"/>
      <c r="AA322" s="8"/>
      <c r="AB322" s="8"/>
    </row>
    <row r="323" spans="2:29" s="6" customFormat="1" ht="14.25" customHeight="1">
      <c r="B323" s="365"/>
      <c r="C323" s="224"/>
      <c r="D323" s="254"/>
      <c r="E323" s="199"/>
      <c r="F323" s="350"/>
      <c r="G323" s="350"/>
      <c r="H323" s="351"/>
      <c r="I323" s="199"/>
      <c r="J323" s="349"/>
      <c r="K323" s="349"/>
      <c r="L323" s="349"/>
      <c r="M323" s="349"/>
      <c r="N323" s="349"/>
      <c r="O323" s="349"/>
      <c r="P323" s="349"/>
      <c r="Q323" s="349"/>
      <c r="R323" s="86"/>
      <c r="S323" s="366"/>
      <c r="U323" s="8"/>
      <c r="V323" s="8"/>
      <c r="W323" s="8"/>
      <c r="X323" s="8"/>
      <c r="Y323" s="8"/>
      <c r="Z323" s="8"/>
      <c r="AA323" s="8"/>
      <c r="AB323" s="8"/>
    </row>
    <row r="324" spans="2:29" s="6" customFormat="1" ht="14.25" customHeight="1">
      <c r="B324" s="365"/>
      <c r="C324" s="255"/>
      <c r="D324" s="255"/>
      <c r="E324" s="199"/>
      <c r="F324" s="327"/>
      <c r="G324" s="327"/>
      <c r="H324" s="327"/>
      <c r="I324" s="327"/>
      <c r="J324" s="102"/>
      <c r="K324" s="246"/>
      <c r="L324" s="247" t="s">
        <v>782</v>
      </c>
      <c r="M324" s="349"/>
      <c r="N324" s="349"/>
      <c r="O324" s="349"/>
      <c r="P324" s="349"/>
      <c r="Q324" s="349"/>
      <c r="R324" s="86"/>
      <c r="S324" s="366"/>
      <c r="U324" s="8"/>
      <c r="V324" s="8"/>
      <c r="W324" s="8"/>
      <c r="X324" s="8"/>
      <c r="Y324" s="8"/>
      <c r="Z324" s="8"/>
      <c r="AA324" s="8"/>
      <c r="AB324" s="8"/>
    </row>
    <row r="325" spans="2:29" s="6" customFormat="1" ht="14.25" customHeight="1">
      <c r="B325" s="365"/>
      <c r="C325" s="218"/>
      <c r="D325" s="255"/>
      <c r="E325" s="199"/>
      <c r="F325" s="327"/>
      <c r="G325" s="327"/>
      <c r="H325" s="327"/>
      <c r="I325" s="327"/>
      <c r="J325" s="86"/>
      <c r="K325" s="220"/>
      <c r="L325" s="349"/>
      <c r="M325" s="349"/>
      <c r="N325" s="349"/>
      <c r="O325" s="349"/>
      <c r="P325" s="349"/>
      <c r="Q325" s="349"/>
      <c r="R325" s="86"/>
      <c r="S325" s="366"/>
      <c r="U325" s="8"/>
      <c r="V325" s="8"/>
      <c r="W325" s="8"/>
      <c r="X325" s="8"/>
      <c r="Y325" s="8"/>
      <c r="Z325" s="8"/>
      <c r="AA325" s="8"/>
      <c r="AB325" s="8"/>
    </row>
    <row r="326" spans="2:29" s="6" customFormat="1" ht="14.25" customHeight="1">
      <c r="B326" s="365"/>
      <c r="C326" s="221">
        <v>12.3</v>
      </c>
      <c r="D326" s="256" t="s">
        <v>452</v>
      </c>
      <c r="E326" s="199"/>
      <c r="F326" s="327"/>
      <c r="G326" s="327"/>
      <c r="H326" s="327"/>
      <c r="I326" s="327"/>
      <c r="J326" s="327"/>
      <c r="K326" s="199"/>
      <c r="L326" s="199"/>
      <c r="M326" s="199"/>
      <c r="N326" s="199"/>
      <c r="O326" s="339"/>
      <c r="P326" s="339"/>
      <c r="Q326" s="339"/>
      <c r="R326" s="327"/>
      <c r="S326" s="366"/>
      <c r="U326" s="8"/>
      <c r="V326" s="8"/>
      <c r="W326" s="8"/>
      <c r="X326" s="8"/>
      <c r="Y326" s="8"/>
      <c r="Z326" s="8"/>
      <c r="AA326" s="8"/>
      <c r="AB326" s="8"/>
    </row>
    <row r="327" spans="2:29" s="6" customFormat="1" ht="14.25" customHeight="1">
      <c r="B327" s="365"/>
      <c r="C327" s="34"/>
      <c r="D327" s="68"/>
      <c r="E327" s="327"/>
      <c r="F327" s="327"/>
      <c r="G327" s="327"/>
      <c r="H327" s="327"/>
      <c r="I327" s="327"/>
      <c r="J327" s="327"/>
      <c r="K327" s="199"/>
      <c r="L327" s="199"/>
      <c r="M327" s="199"/>
      <c r="N327" s="199"/>
      <c r="O327" s="339"/>
      <c r="P327" s="339"/>
      <c r="Q327" s="339"/>
      <c r="R327" s="327"/>
      <c r="S327" s="366"/>
      <c r="U327" s="8"/>
      <c r="V327" s="8"/>
      <c r="W327" s="8"/>
      <c r="X327" s="8"/>
      <c r="Y327" s="8"/>
      <c r="Z327" s="8"/>
      <c r="AA327" s="8"/>
      <c r="AB327" s="8"/>
    </row>
    <row r="328" spans="2:29" s="6" customFormat="1" ht="14.25" customHeight="1">
      <c r="B328" s="365"/>
      <c r="C328" s="34"/>
      <c r="D328" s="621"/>
      <c r="E328" s="654"/>
      <c r="F328" s="654"/>
      <c r="G328" s="654"/>
      <c r="H328" s="654"/>
      <c r="I328" s="654"/>
      <c r="J328" s="654"/>
      <c r="K328" s="654"/>
      <c r="L328" s="654"/>
      <c r="M328" s="654"/>
      <c r="N328" s="654"/>
      <c r="O328" s="654"/>
      <c r="P328" s="654"/>
      <c r="Q328" s="655"/>
      <c r="R328" s="327"/>
      <c r="S328" s="366"/>
      <c r="U328" s="8"/>
      <c r="V328" s="8"/>
      <c r="W328" s="8"/>
      <c r="X328" s="8"/>
      <c r="Y328" s="8"/>
      <c r="Z328" s="8"/>
      <c r="AA328" s="8"/>
      <c r="AB328" s="8"/>
    </row>
    <row r="329" spans="2:29" s="6" customFormat="1" ht="14.25" customHeight="1">
      <c r="B329" s="365"/>
      <c r="C329" s="34"/>
      <c r="D329" s="656"/>
      <c r="E329" s="657"/>
      <c r="F329" s="657"/>
      <c r="G329" s="657"/>
      <c r="H329" s="657"/>
      <c r="I329" s="657"/>
      <c r="J329" s="657"/>
      <c r="K329" s="657"/>
      <c r="L329" s="657"/>
      <c r="M329" s="657"/>
      <c r="N329" s="657"/>
      <c r="O329" s="657"/>
      <c r="P329" s="657"/>
      <c r="Q329" s="658"/>
      <c r="R329" s="327"/>
      <c r="S329" s="366"/>
      <c r="U329" s="8"/>
      <c r="V329" s="8"/>
      <c r="W329" s="8"/>
      <c r="X329" s="8"/>
      <c r="Y329" s="8"/>
      <c r="Z329" s="8"/>
      <c r="AA329" s="8"/>
      <c r="AB329" s="8"/>
    </row>
    <row r="330" spans="2:29" s="6" customFormat="1" ht="14.25" customHeight="1">
      <c r="B330" s="365"/>
      <c r="C330" s="34"/>
      <c r="D330" s="659"/>
      <c r="E330" s="660"/>
      <c r="F330" s="660"/>
      <c r="G330" s="660"/>
      <c r="H330" s="660"/>
      <c r="I330" s="660"/>
      <c r="J330" s="660"/>
      <c r="K330" s="660"/>
      <c r="L330" s="660"/>
      <c r="M330" s="660"/>
      <c r="N330" s="660"/>
      <c r="O330" s="660"/>
      <c r="P330" s="660"/>
      <c r="Q330" s="661"/>
      <c r="R330" s="327"/>
      <c r="S330" s="366"/>
      <c r="U330" s="8"/>
      <c r="V330" s="8"/>
      <c r="W330" s="8"/>
      <c r="X330" s="8"/>
      <c r="Y330" s="8"/>
      <c r="Z330" s="8"/>
      <c r="AA330" s="8"/>
      <c r="AB330" s="8"/>
    </row>
    <row r="331" spans="2:29" s="6" customFormat="1" ht="14.25" customHeight="1" thickBot="1">
      <c r="B331" s="367"/>
      <c r="C331" s="368"/>
      <c r="D331" s="368"/>
      <c r="E331" s="368"/>
      <c r="F331" s="368"/>
      <c r="G331" s="368"/>
      <c r="H331" s="368"/>
      <c r="I331" s="368"/>
      <c r="J331" s="368"/>
      <c r="K331" s="369"/>
      <c r="L331" s="369"/>
      <c r="M331" s="369"/>
      <c r="N331" s="369"/>
      <c r="O331" s="369"/>
      <c r="P331" s="369"/>
      <c r="Q331" s="369"/>
      <c r="R331" s="368"/>
      <c r="S331" s="370"/>
      <c r="U331" s="8"/>
      <c r="V331" s="8"/>
      <c r="W331" s="8"/>
      <c r="X331" s="8"/>
      <c r="Y331" s="8"/>
      <c r="Z331" s="8"/>
      <c r="AA331" s="8"/>
      <c r="AB331" s="8"/>
    </row>
    <row r="332" spans="2:29" s="164" customFormat="1" ht="15.75" thickTop="1" thickBot="1">
      <c r="B332" s="12"/>
      <c r="C332" s="12"/>
      <c r="D332" s="12"/>
      <c r="E332" s="12"/>
      <c r="F332" s="12"/>
      <c r="G332" s="12"/>
      <c r="H332" s="12"/>
      <c r="I332" s="11"/>
      <c r="J332" s="11"/>
      <c r="K332" s="344"/>
      <c r="L332" s="344"/>
      <c r="M332" s="344"/>
      <c r="N332" s="344"/>
      <c r="O332" s="344"/>
      <c r="P332" s="344"/>
      <c r="Q332" s="344"/>
      <c r="T332" s="8"/>
      <c r="U332" s="8"/>
      <c r="V332" s="8"/>
      <c r="W332" s="8"/>
      <c r="X332" s="8"/>
      <c r="Y332" s="8"/>
      <c r="Z332" s="8"/>
      <c r="AA332" s="8"/>
      <c r="AB332" s="8"/>
      <c r="AC332" s="8"/>
    </row>
    <row r="333" spans="2:29" s="164" customFormat="1" ht="15" thickTop="1">
      <c r="B333" s="361"/>
      <c r="C333" s="362"/>
      <c r="D333" s="362"/>
      <c r="E333" s="362"/>
      <c r="F333" s="362"/>
      <c r="G333" s="362"/>
      <c r="H333" s="362"/>
      <c r="I333" s="362"/>
      <c r="J333" s="362"/>
      <c r="K333" s="363"/>
      <c r="L333" s="363"/>
      <c r="M333" s="363"/>
      <c r="N333" s="363"/>
      <c r="O333" s="363"/>
      <c r="P333" s="363"/>
      <c r="Q333" s="363"/>
      <c r="R333" s="362"/>
      <c r="S333" s="364"/>
      <c r="T333" s="8"/>
      <c r="U333" s="8"/>
      <c r="V333" s="8"/>
      <c r="W333" s="8"/>
      <c r="X333" s="8"/>
      <c r="Y333" s="8"/>
      <c r="Z333" s="8"/>
      <c r="AA333" s="8"/>
      <c r="AB333" s="8"/>
      <c r="AC333" s="8"/>
    </row>
    <row r="334" spans="2:29" s="164" customFormat="1" ht="15.75">
      <c r="B334" s="365"/>
      <c r="C334" s="231" t="s">
        <v>10913</v>
      </c>
      <c r="D334" s="231" t="s">
        <v>10914</v>
      </c>
      <c r="E334" s="327"/>
      <c r="F334" s="327"/>
      <c r="G334" s="327"/>
      <c r="H334" s="327"/>
      <c r="I334" s="327"/>
      <c r="J334" s="327"/>
      <c r="K334" s="199"/>
      <c r="L334" s="199"/>
      <c r="M334" s="199"/>
      <c r="N334" s="199"/>
      <c r="O334" s="199"/>
      <c r="P334" s="199"/>
      <c r="Q334" s="199"/>
      <c r="R334" s="327"/>
      <c r="S334" s="366"/>
      <c r="T334" s="8"/>
      <c r="U334" s="8"/>
      <c r="V334" s="8"/>
      <c r="W334" s="8"/>
      <c r="X334" s="8"/>
      <c r="Y334" s="8"/>
      <c r="Z334" s="8"/>
      <c r="AA334" s="8"/>
      <c r="AB334" s="8"/>
      <c r="AC334" s="8"/>
    </row>
    <row r="335" spans="2:29" s="164" customFormat="1" ht="15">
      <c r="B335" s="365"/>
      <c r="C335" s="327"/>
      <c r="D335" s="327"/>
      <c r="E335" s="327"/>
      <c r="F335" s="327"/>
      <c r="G335" s="327"/>
      <c r="H335" s="327"/>
      <c r="I335" s="327"/>
      <c r="J335" s="327"/>
      <c r="K335" s="448" t="s">
        <v>11030</v>
      </c>
      <c r="L335" s="448"/>
      <c r="M335" s="448"/>
      <c r="N335" s="354"/>
      <c r="O335" s="448" t="s">
        <v>11031</v>
      </c>
      <c r="P335" s="448"/>
      <c r="Q335" s="448"/>
      <c r="R335" s="327"/>
      <c r="S335" s="366"/>
      <c r="T335" s="8"/>
      <c r="U335" s="8"/>
      <c r="V335" s="8"/>
      <c r="W335" s="8"/>
      <c r="X335" s="8"/>
      <c r="Y335" s="8"/>
      <c r="Z335" s="8"/>
      <c r="AA335" s="8"/>
      <c r="AB335" s="8"/>
      <c r="AC335" s="8"/>
    </row>
    <row r="336" spans="2:29" s="164" customFormat="1" ht="15">
      <c r="B336" s="365"/>
      <c r="C336" s="212">
        <v>13.1</v>
      </c>
      <c r="D336" s="355" t="s">
        <v>10920</v>
      </c>
      <c r="E336" s="220"/>
      <c r="F336" s="220"/>
      <c r="G336" s="220"/>
      <c r="H336" s="220"/>
      <c r="I336" s="220"/>
      <c r="J336" s="220"/>
      <c r="K336" s="644"/>
      <c r="L336" s="645"/>
      <c r="M336" s="646"/>
      <c r="N336" s="182"/>
      <c r="O336" s="641"/>
      <c r="P336" s="642"/>
      <c r="Q336" s="643"/>
      <c r="R336" s="356"/>
      <c r="S336" s="366"/>
      <c r="T336" s="8"/>
      <c r="U336" s="8"/>
      <c r="V336" s="8"/>
      <c r="W336" s="8"/>
      <c r="X336" s="8"/>
      <c r="Y336" s="8"/>
      <c r="Z336" s="8"/>
      <c r="AA336" s="8"/>
      <c r="AB336" s="8"/>
      <c r="AC336" s="8"/>
    </row>
    <row r="337" spans="2:29" s="164" customFormat="1" ht="15" thickBot="1">
      <c r="B337" s="367"/>
      <c r="C337" s="368"/>
      <c r="D337" s="368"/>
      <c r="E337" s="368"/>
      <c r="F337" s="368"/>
      <c r="G337" s="368"/>
      <c r="H337" s="368"/>
      <c r="I337" s="368"/>
      <c r="J337" s="368"/>
      <c r="K337" s="369"/>
      <c r="L337" s="369"/>
      <c r="M337" s="369"/>
      <c r="N337" s="369"/>
      <c r="O337" s="369"/>
      <c r="P337" s="369"/>
      <c r="Q337" s="369"/>
      <c r="R337" s="368"/>
      <c r="S337" s="370"/>
      <c r="T337" s="8"/>
      <c r="U337" s="8"/>
      <c r="V337" s="8"/>
      <c r="W337" s="8"/>
      <c r="X337" s="8"/>
      <c r="Y337" s="8"/>
      <c r="Z337" s="8"/>
      <c r="AA337" s="8"/>
      <c r="AB337" s="8"/>
      <c r="AC337" s="8"/>
    </row>
    <row r="338" spans="2:29" s="164" customFormat="1" ht="15.75" thickTop="1" thickBot="1">
      <c r="B338" s="12"/>
      <c r="C338" s="12"/>
      <c r="D338" s="12"/>
      <c r="E338" s="12"/>
      <c r="F338" s="12"/>
      <c r="G338" s="12"/>
      <c r="H338" s="12"/>
      <c r="I338" s="11"/>
      <c r="J338" s="11"/>
      <c r="K338" s="344"/>
      <c r="L338" s="344"/>
      <c r="M338" s="344"/>
      <c r="N338" s="344"/>
      <c r="O338" s="344"/>
      <c r="P338" s="344"/>
      <c r="Q338" s="344"/>
      <c r="T338" s="8"/>
      <c r="U338" s="8"/>
      <c r="V338" s="8"/>
      <c r="W338" s="8"/>
      <c r="X338" s="8"/>
      <c r="Y338" s="8"/>
      <c r="Z338" s="8"/>
      <c r="AA338" s="8"/>
      <c r="AB338" s="8"/>
      <c r="AC338" s="8"/>
    </row>
    <row r="339" spans="2:29" s="164" customFormat="1" ht="15.75" thickTop="1">
      <c r="B339" s="371"/>
      <c r="C339" s="372"/>
      <c r="D339" s="372"/>
      <c r="E339" s="372"/>
      <c r="F339" s="372"/>
      <c r="G339" s="372"/>
      <c r="H339" s="372"/>
      <c r="I339" s="372"/>
      <c r="J339" s="372"/>
      <c r="K339" s="372"/>
      <c r="L339" s="372"/>
      <c r="M339" s="372"/>
      <c r="N339" s="372"/>
      <c r="O339" s="372"/>
      <c r="P339" s="372"/>
      <c r="Q339" s="372"/>
      <c r="R339" s="372"/>
      <c r="S339" s="373"/>
      <c r="T339" s="8"/>
      <c r="U339" s="8"/>
      <c r="V339" s="8"/>
      <c r="W339" s="8"/>
      <c r="X339" s="8"/>
      <c r="Y339" s="8"/>
      <c r="Z339" s="8"/>
      <c r="AA339" s="8"/>
      <c r="AB339" s="8"/>
      <c r="AC339" s="8"/>
    </row>
    <row r="340" spans="2:29" s="164" customFormat="1" ht="15.75">
      <c r="B340" s="374"/>
      <c r="C340" s="231" t="s">
        <v>10916</v>
      </c>
      <c r="D340" s="231" t="s">
        <v>10983</v>
      </c>
      <c r="E340" s="327"/>
      <c r="F340" s="327"/>
      <c r="G340" s="327"/>
      <c r="H340" s="322"/>
      <c r="I340" s="322"/>
      <c r="J340" s="322"/>
      <c r="K340" s="322"/>
      <c r="L340" s="322"/>
      <c r="M340" s="322"/>
      <c r="N340" s="322"/>
      <c r="O340" s="322"/>
      <c r="P340" s="322"/>
      <c r="Q340" s="322"/>
      <c r="R340" s="322"/>
      <c r="S340" s="375"/>
      <c r="T340" s="8"/>
      <c r="U340" s="8"/>
      <c r="V340" s="8"/>
      <c r="W340" s="8"/>
      <c r="X340" s="8"/>
      <c r="Y340" s="8"/>
      <c r="Z340" s="8"/>
      <c r="AA340" s="8"/>
      <c r="AB340" s="8"/>
      <c r="AC340" s="8"/>
    </row>
    <row r="341" spans="2:29" s="164" customFormat="1" ht="15.75">
      <c r="B341" s="374"/>
      <c r="C341" s="330"/>
      <c r="D341" s="231"/>
      <c r="E341" s="327"/>
      <c r="F341" s="327"/>
      <c r="G341" s="327"/>
      <c r="H341" s="322"/>
      <c r="I341" s="322"/>
      <c r="J341" s="322"/>
      <c r="K341" s="322"/>
      <c r="L341" s="322"/>
      <c r="M341" s="322"/>
      <c r="N341" s="322"/>
      <c r="O341" s="322"/>
      <c r="P341" s="322"/>
      <c r="Q341" s="322"/>
      <c r="R341" s="322"/>
      <c r="S341" s="375"/>
      <c r="T341" s="8"/>
      <c r="U341" s="8"/>
      <c r="V341" s="8"/>
      <c r="W341" s="8"/>
      <c r="X341" s="8"/>
      <c r="Y341" s="8"/>
      <c r="Z341" s="8"/>
      <c r="AA341" s="8"/>
      <c r="AB341" s="8"/>
      <c r="AC341" s="8"/>
    </row>
    <row r="342" spans="2:29" s="164" customFormat="1" ht="15">
      <c r="B342" s="374"/>
      <c r="C342" s="330"/>
      <c r="D342" s="199" t="s">
        <v>10982</v>
      </c>
      <c r="E342" s="327"/>
      <c r="F342" s="327"/>
      <c r="G342" s="327"/>
      <c r="H342" s="322"/>
      <c r="I342" s="322"/>
      <c r="J342" s="322"/>
      <c r="K342" s="322"/>
      <c r="L342" s="322"/>
      <c r="M342" s="322"/>
      <c r="N342" s="322"/>
      <c r="O342" s="322"/>
      <c r="P342" s="322"/>
      <c r="Q342" s="322"/>
      <c r="R342" s="322"/>
      <c r="S342" s="375"/>
      <c r="T342" s="8"/>
      <c r="U342" s="8"/>
      <c r="V342" s="8"/>
      <c r="W342" s="8"/>
      <c r="X342" s="8"/>
      <c r="Y342" s="8"/>
      <c r="Z342" s="8"/>
      <c r="AA342" s="8"/>
      <c r="AB342" s="8"/>
      <c r="AC342" s="8"/>
    </row>
    <row r="343" spans="2:29" s="164" customFormat="1" ht="15">
      <c r="B343" s="374"/>
      <c r="C343" s="322"/>
      <c r="D343" s="322"/>
      <c r="E343" s="322"/>
      <c r="F343" s="322"/>
      <c r="G343" s="322"/>
      <c r="H343" s="322"/>
      <c r="I343" s="428" t="s">
        <v>10928</v>
      </c>
      <c r="J343" s="428"/>
      <c r="K343" s="428"/>
      <c r="L343" s="428"/>
      <c r="M343" s="220"/>
      <c r="N343" s="428" t="s">
        <v>10929</v>
      </c>
      <c r="O343" s="428"/>
      <c r="P343" s="428"/>
      <c r="Q343" s="428"/>
      <c r="R343" s="322"/>
      <c r="S343" s="375"/>
      <c r="T343" s="8"/>
      <c r="U343" s="8"/>
      <c r="V343" s="8"/>
      <c r="W343" s="8"/>
      <c r="X343" s="8"/>
      <c r="Y343" s="8"/>
      <c r="Z343" s="8"/>
      <c r="AA343" s="8"/>
      <c r="AB343" s="8"/>
      <c r="AC343" s="8"/>
    </row>
    <row r="344" spans="2:29" s="164" customFormat="1" ht="15">
      <c r="B344" s="374"/>
      <c r="C344" s="322"/>
      <c r="D344" s="322"/>
      <c r="E344" s="322"/>
      <c r="F344" s="322"/>
      <c r="G344" s="322"/>
      <c r="H344" s="322"/>
      <c r="I344" s="428">
        <v>2022</v>
      </c>
      <c r="J344" s="428"/>
      <c r="K344" s="428">
        <v>2021</v>
      </c>
      <c r="L344" s="428"/>
      <c r="M344" s="220"/>
      <c r="N344" s="428">
        <v>2022</v>
      </c>
      <c r="O344" s="428"/>
      <c r="P344" s="428">
        <v>2021</v>
      </c>
      <c r="Q344" s="428"/>
      <c r="R344" s="322"/>
      <c r="S344" s="375"/>
      <c r="T344" s="8"/>
      <c r="U344" s="8"/>
      <c r="V344" s="8"/>
      <c r="W344" s="8"/>
      <c r="X344" s="8"/>
      <c r="Y344" s="8"/>
      <c r="Z344" s="8"/>
      <c r="AA344" s="8"/>
      <c r="AB344" s="8"/>
      <c r="AC344" s="8"/>
    </row>
    <row r="345" spans="2:29" s="164" customFormat="1" ht="14.25" customHeight="1">
      <c r="B345" s="374"/>
      <c r="C345" s="321"/>
      <c r="D345" s="321"/>
      <c r="E345" s="321"/>
      <c r="F345" s="321"/>
      <c r="G345" s="322"/>
      <c r="H345" s="322"/>
      <c r="I345" s="428" t="s">
        <v>10921</v>
      </c>
      <c r="J345" s="428"/>
      <c r="K345" s="429" t="s">
        <v>10922</v>
      </c>
      <c r="L345" s="429"/>
      <c r="M345" s="220"/>
      <c r="N345" s="428" t="s">
        <v>10921</v>
      </c>
      <c r="O345" s="428"/>
      <c r="P345" s="429" t="s">
        <v>10922</v>
      </c>
      <c r="Q345" s="429"/>
      <c r="R345" s="322"/>
      <c r="S345" s="375"/>
      <c r="T345" s="8"/>
      <c r="U345" s="8"/>
      <c r="V345" s="8"/>
      <c r="W345" s="8"/>
      <c r="X345" s="8"/>
      <c r="Y345" s="8"/>
      <c r="Z345" s="8"/>
      <c r="AA345" s="8"/>
      <c r="AB345" s="8"/>
      <c r="AC345" s="8"/>
    </row>
    <row r="346" spans="2:29" s="164" customFormat="1" ht="15">
      <c r="B346" s="374"/>
      <c r="C346" s="221">
        <v>14.1</v>
      </c>
      <c r="D346" s="358" t="s">
        <v>456</v>
      </c>
      <c r="E346" s="322"/>
      <c r="F346" s="322"/>
      <c r="G346" s="322"/>
      <c r="H346" s="322"/>
      <c r="I346" s="422" t="str">
        <f>IF(ISNUMBER(K144/F$39),K144/F$39*VLOOKUP(O42,Sheet1!$D$2:$F$11,3,FALSE),"")</f>
        <v/>
      </c>
      <c r="J346" s="422"/>
      <c r="K346" s="422" t="str">
        <f>IF(ISNUMBER(O144/H$39),O144/H$39*VLOOKUP(O42,Sheet1!$D$2:$F$11,3,FALSE),"")</f>
        <v/>
      </c>
      <c r="L346" s="422"/>
      <c r="M346" s="322"/>
      <c r="N346" s="423" t="str">
        <f>IF(ISNUMBER(K144/F$46),K144/F$46*VLOOKUP(O42,Sheet1!$D$2:$F$11,3,FALSE),"")</f>
        <v/>
      </c>
      <c r="O346" s="424"/>
      <c r="P346" s="423" t="str">
        <f>IF(ISNUMBER(O144/H$46),O144/H$46*VLOOKUP(O42,Sheet1!$D$2:$F$11,3,FALSE),"")</f>
        <v/>
      </c>
      <c r="Q346" s="424"/>
      <c r="R346" s="322"/>
      <c r="S346" s="375"/>
      <c r="T346" s="8"/>
      <c r="U346" s="8"/>
      <c r="V346" s="8"/>
      <c r="W346" s="8"/>
      <c r="X346" s="8"/>
      <c r="Y346" s="8"/>
      <c r="Z346" s="8"/>
      <c r="AA346" s="8"/>
      <c r="AB346" s="8"/>
      <c r="AC346" s="8"/>
    </row>
    <row r="347" spans="2:29" s="164" customFormat="1" ht="15">
      <c r="B347" s="374"/>
      <c r="C347" s="221">
        <v>14.2</v>
      </c>
      <c r="D347" s="358" t="s">
        <v>10923</v>
      </c>
      <c r="E347" s="322"/>
      <c r="F347" s="322"/>
      <c r="G347" s="322"/>
      <c r="H347" s="322"/>
      <c r="I347" s="422" t="str">
        <f>IF(ISNUMBER(K146/F$39),K146/F$39*VLOOKUP(O42,Sheet1!$D$2:$F$11,3,FALSE),"")</f>
        <v/>
      </c>
      <c r="J347" s="422"/>
      <c r="K347" s="422" t="str">
        <f>IF(ISNUMBER(O146/H$39),O146/H$39*VLOOKUP(O42,Sheet1!$D$2:$F$11,3,FALSE),"")</f>
        <v/>
      </c>
      <c r="L347" s="422"/>
      <c r="M347" s="322"/>
      <c r="N347" s="423" t="str">
        <f>IF(ISNUMBER(K146/F$46),K146/F$46*VLOOKUP(O42,Sheet1!$D$2:$F$11,3,FALSE),"")</f>
        <v/>
      </c>
      <c r="O347" s="424"/>
      <c r="P347" s="423" t="str">
        <f>IF(ISNUMBER(O146/H$46),O146/H$46*VLOOKUP(O42,Sheet1!$D$2:$F$11,3,FALSE),"")</f>
        <v/>
      </c>
      <c r="Q347" s="424"/>
      <c r="R347" s="322"/>
      <c r="S347" s="375"/>
      <c r="T347" s="8"/>
      <c r="U347" s="8"/>
      <c r="V347" s="8"/>
      <c r="W347" s="8"/>
      <c r="X347" s="8"/>
      <c r="Y347" s="8"/>
      <c r="Z347" s="8"/>
      <c r="AA347" s="8"/>
      <c r="AB347" s="8"/>
      <c r="AC347" s="8"/>
    </row>
    <row r="348" spans="2:29" s="164" customFormat="1" ht="15">
      <c r="B348" s="374"/>
      <c r="C348" s="221">
        <v>14.3</v>
      </c>
      <c r="D348" s="358" t="s">
        <v>797</v>
      </c>
      <c r="E348" s="322"/>
      <c r="F348" s="322"/>
      <c r="G348" s="322"/>
      <c r="H348" s="322"/>
      <c r="I348" s="422" t="str">
        <f>IF(ISNUMBER(K156/F$39),K156/F$39*VLOOKUP(O42,Sheet1!$D$2:$F$11,3,FALSE),"")</f>
        <v/>
      </c>
      <c r="J348" s="422"/>
      <c r="K348" s="422" t="str">
        <f>IF(ISNUMBER(O156/H$39),O156/H$39*VLOOKUP(O42,Sheet1!$D$2:$F$11,3,FALSE),"")</f>
        <v/>
      </c>
      <c r="L348" s="422"/>
      <c r="M348" s="322"/>
      <c r="N348" s="423" t="str">
        <f>IF(ISNUMBER(K156/F$46),K156/F$46*VLOOKUP(O42,Sheet1!$D$2:$F$11,3,FALSE),"")</f>
        <v/>
      </c>
      <c r="O348" s="424"/>
      <c r="P348" s="423" t="str">
        <f>IF(ISNUMBER(O156/H$46),O156/H$46*VLOOKUP(O42,Sheet1!$D$2:$F$11,3,FALSE),"")</f>
        <v/>
      </c>
      <c r="Q348" s="424"/>
      <c r="R348" s="322"/>
      <c r="S348" s="375"/>
      <c r="T348" s="8"/>
      <c r="U348" s="8"/>
      <c r="V348" s="8"/>
      <c r="W348" s="8"/>
      <c r="X348" s="8"/>
      <c r="Y348" s="8"/>
      <c r="Z348" s="8"/>
      <c r="AA348" s="8"/>
      <c r="AB348" s="8"/>
      <c r="AC348" s="8"/>
    </row>
    <row r="349" spans="2:29" s="164" customFormat="1" ht="15">
      <c r="B349" s="374"/>
      <c r="C349" s="221">
        <v>14.4</v>
      </c>
      <c r="D349" s="358" t="s">
        <v>10924</v>
      </c>
      <c r="E349" s="322"/>
      <c r="F349" s="322"/>
      <c r="G349" s="322"/>
      <c r="H349" s="322"/>
      <c r="I349" s="422" t="str">
        <f>IF(ISNUMBER(K172/F$39),K172/F$39*VLOOKUP(O42,Sheet1!$D$2:$F$11,3,FALSE),"")</f>
        <v/>
      </c>
      <c r="J349" s="422"/>
      <c r="K349" s="422" t="str">
        <f>IF(ISNUMBER(O172/H$39),O172/H$39*VLOOKUP(O42,Sheet1!$D$2:$F$11,3,FALSE),"")</f>
        <v/>
      </c>
      <c r="L349" s="422"/>
      <c r="M349" s="322"/>
      <c r="N349" s="423" t="str">
        <f>IF(ISNUMBER(K172/F$46),K172/F$46*VLOOKUP(O42,Sheet1!$D$2:$F$11,3,FALSE),"")</f>
        <v/>
      </c>
      <c r="O349" s="424"/>
      <c r="P349" s="423" t="str">
        <f>IF(ISNUMBER(O172/H$46),O172/H$46*VLOOKUP(O42,Sheet1!$D$2:$F$11,3,FALSE),"")</f>
        <v/>
      </c>
      <c r="Q349" s="424"/>
      <c r="R349" s="322"/>
      <c r="S349" s="375"/>
      <c r="T349" s="8"/>
      <c r="U349" s="8"/>
      <c r="V349" s="8"/>
      <c r="W349" s="8"/>
      <c r="X349" s="8"/>
      <c r="Y349" s="8"/>
      <c r="Z349" s="8"/>
      <c r="AA349" s="8"/>
      <c r="AB349" s="8"/>
      <c r="AC349" s="8"/>
    </row>
    <row r="350" spans="2:29" s="164" customFormat="1" ht="15">
      <c r="B350" s="374"/>
      <c r="C350" s="221">
        <v>14.5</v>
      </c>
      <c r="D350" s="358" t="s">
        <v>10925</v>
      </c>
      <c r="E350" s="322"/>
      <c r="F350" s="322"/>
      <c r="G350" s="322"/>
      <c r="H350" s="322"/>
      <c r="I350" s="422" t="str">
        <f>IF(ISNUMBER(K176/F40),K176/F40*VLOOKUP(O42,Sheet1!$D$2:$F$11,3,FALSE),"")</f>
        <v/>
      </c>
      <c r="J350" s="422"/>
      <c r="K350" s="422" t="str">
        <f>IF(ISNUMBER(O176/H40),O176/H40*VLOOKUP(O42,Sheet1!$D$2:$F$11,3,FALSE),"")</f>
        <v/>
      </c>
      <c r="L350" s="422"/>
      <c r="M350" s="322"/>
      <c r="N350" s="420"/>
      <c r="O350" s="421"/>
      <c r="P350" s="420"/>
      <c r="Q350" s="421"/>
      <c r="R350" s="322"/>
      <c r="S350" s="375"/>
      <c r="T350" s="8"/>
      <c r="U350" s="8"/>
      <c r="V350" s="8"/>
      <c r="W350" s="8"/>
      <c r="X350" s="8"/>
      <c r="Y350" s="8"/>
      <c r="Z350" s="8"/>
      <c r="AA350" s="8"/>
      <c r="AB350" s="8"/>
      <c r="AC350" s="8"/>
    </row>
    <row r="351" spans="2:29" s="164" customFormat="1" ht="15">
      <c r="B351" s="374"/>
      <c r="C351" s="221">
        <v>14.6</v>
      </c>
      <c r="D351" s="358" t="s">
        <v>460</v>
      </c>
      <c r="E351" s="322"/>
      <c r="F351" s="322"/>
      <c r="G351" s="322"/>
      <c r="H351" s="322"/>
      <c r="I351" s="422" t="str">
        <f>IF(ISNUMBER(K206/F$39),K206/F$39*VLOOKUP(O42,Sheet1!$D$2:$F$11,3,FALSE),"")</f>
        <v/>
      </c>
      <c r="J351" s="422"/>
      <c r="K351" s="422" t="str">
        <f>IF(ISNUMBER(O206/H$39),O206/H$39*VLOOKUP(O42,Sheet1!$D$2:$F$11,3,FALSE),"")</f>
        <v/>
      </c>
      <c r="L351" s="422"/>
      <c r="M351" s="322"/>
      <c r="N351" s="423" t="str">
        <f>IF(ISNUMBER(K206/F$46),K206/F$46*VLOOKUP(O42,Sheet1!$D$2:$F$11,3,FALSE),"")</f>
        <v/>
      </c>
      <c r="O351" s="424"/>
      <c r="P351" s="423" t="str">
        <f>IF(ISNUMBER(O206/H$46),O206/H$46*VLOOKUP(O42,Sheet1!$D$2:$F$11,3,FALSE),"")</f>
        <v/>
      </c>
      <c r="Q351" s="424"/>
      <c r="R351" s="322"/>
      <c r="S351" s="375"/>
      <c r="T351" s="8"/>
      <c r="U351" s="8"/>
      <c r="V351" s="8"/>
      <c r="W351" s="8"/>
      <c r="X351" s="8"/>
      <c r="Y351" s="8"/>
      <c r="Z351" s="8"/>
      <c r="AA351" s="8"/>
      <c r="AB351" s="8"/>
      <c r="AC351" s="8"/>
    </row>
    <row r="352" spans="2:29" s="164" customFormat="1" ht="15">
      <c r="B352" s="374"/>
      <c r="C352" s="221">
        <v>14.7</v>
      </c>
      <c r="D352" s="358" t="s">
        <v>10926</v>
      </c>
      <c r="E352" s="322"/>
      <c r="F352" s="322"/>
      <c r="G352" s="322"/>
      <c r="H352" s="322"/>
      <c r="I352" s="422" t="str">
        <f>IF(ISNUMBER((K206+K218)/F$39),(K206+K218)/F$39*VLOOKUP(O42,Sheet1!$D$2:$F$11,3,FALSE),"")</f>
        <v/>
      </c>
      <c r="J352" s="422"/>
      <c r="K352" s="422" t="str">
        <f>IF(ISNUMBER((O206+O218)/H$39),(O206+O218)/H$39*VLOOKUP(O42,Sheet1!$D$2:$F$11,3,FALSE),"")</f>
        <v/>
      </c>
      <c r="L352" s="422"/>
      <c r="M352" s="322"/>
      <c r="N352" s="423" t="str">
        <f>IF(ISNUMBER((K206+K218)/F$46),(K206+K218)/F$46*VLOOKUP(O42,Sheet1!$D$2:$F$11,3,FALSE),"")</f>
        <v/>
      </c>
      <c r="O352" s="424"/>
      <c r="P352" s="423" t="str">
        <f>IF(ISNUMBER((O206+O218)/H$46),(O206+O218)/H$46*VLOOKUP(O42,Sheet1!$D$2:$F$11,3,FALSE),"")</f>
        <v/>
      </c>
      <c r="Q352" s="424"/>
      <c r="R352" s="322"/>
      <c r="S352" s="375"/>
      <c r="T352" s="8"/>
      <c r="U352" s="8"/>
      <c r="V352" s="8"/>
      <c r="W352" s="8"/>
      <c r="X352" s="8"/>
      <c r="Y352" s="8"/>
      <c r="Z352" s="8"/>
      <c r="AA352" s="8"/>
      <c r="AB352" s="8"/>
      <c r="AC352" s="8"/>
    </row>
    <row r="353" spans="2:29" s="164" customFormat="1" ht="15">
      <c r="B353" s="374"/>
      <c r="C353" s="221">
        <v>14.8</v>
      </c>
      <c r="D353" s="358" t="s">
        <v>474</v>
      </c>
      <c r="E353" s="322"/>
      <c r="F353" s="322"/>
      <c r="G353" s="322"/>
      <c r="H353" s="322"/>
      <c r="I353" s="422" t="str">
        <f>IF(ISNUMBER(K279/F$39),K279/F$39*VLOOKUP(O42,Sheet1!$D$2:$F$11,3,FALSE),"")</f>
        <v/>
      </c>
      <c r="J353" s="422"/>
      <c r="K353" s="422" t="str">
        <f>IF(ISNUMBER(O279/H$39),O279/H$39*VLOOKUP(O42,Sheet1!$D$2:$F$11,3,FALSE),"")</f>
        <v/>
      </c>
      <c r="L353" s="422"/>
      <c r="M353" s="322"/>
      <c r="N353" s="423" t="str">
        <f>IF(ISNUMBER(K279/F$46),K279/F$46*VLOOKUP(O42,Sheet1!$D$2:$F$11,3,FALSE),"")</f>
        <v/>
      </c>
      <c r="O353" s="424"/>
      <c r="P353" s="423" t="str">
        <f>IF(ISNUMBER(O279/H$46),O279/H$46*VLOOKUP(O42,Sheet1!$D$2:$F$11,3,FALSE),"")</f>
        <v/>
      </c>
      <c r="Q353" s="424"/>
      <c r="R353" s="322"/>
      <c r="S353" s="375"/>
      <c r="T353" s="8"/>
      <c r="U353" s="8"/>
      <c r="V353" s="8"/>
      <c r="W353" s="8"/>
      <c r="X353" s="8"/>
      <c r="Y353" s="8"/>
      <c r="Z353" s="8"/>
      <c r="AA353" s="8"/>
      <c r="AB353" s="8"/>
      <c r="AC353" s="8"/>
    </row>
    <row r="354" spans="2:29" s="164" customFormat="1" ht="15">
      <c r="B354" s="374"/>
      <c r="C354" s="221">
        <v>14.9</v>
      </c>
      <c r="D354" s="358" t="s">
        <v>10927</v>
      </c>
      <c r="E354" s="322"/>
      <c r="F354" s="322"/>
      <c r="G354" s="322"/>
      <c r="H354" s="322"/>
      <c r="I354" s="422" t="str">
        <f>IF(ISNUMBER(J302/F$39),J302/F$39*VLOOKUP(O42,Sheet1!$D$2:$F$11,3,FALSE),"")</f>
        <v/>
      </c>
      <c r="J354" s="422"/>
      <c r="K354" s="422" t="str">
        <f>IF(ISNUMBER(I302/H$39),I302/H$39*VLOOKUP(O42,Sheet1!$D$2:$F$11,3,FALSE),"")</f>
        <v/>
      </c>
      <c r="L354" s="422"/>
      <c r="M354" s="322"/>
      <c r="N354" s="423" t="str">
        <f>IF(ISNUMBER(J302/F$46),J302/F$46*VLOOKUP(O42,Sheet1!$D$2:$F$11,3,FALSE),"")</f>
        <v/>
      </c>
      <c r="O354" s="424"/>
      <c r="P354" s="423" t="str">
        <f>IF(ISNUMBER(I302/H$46),I302/H$46*VLOOKUP(O42,Sheet1!$D$2:$F$11,3,FALSE),"")</f>
        <v/>
      </c>
      <c r="Q354" s="424"/>
      <c r="R354" s="322"/>
      <c r="S354" s="375"/>
      <c r="T354" s="8"/>
      <c r="U354" s="8"/>
      <c r="V354" s="8"/>
      <c r="W354" s="8"/>
      <c r="X354" s="8"/>
      <c r="Y354" s="8"/>
      <c r="Z354" s="8"/>
      <c r="AA354" s="8"/>
      <c r="AB354" s="8"/>
      <c r="AC354" s="8"/>
    </row>
    <row r="355" spans="2:29" s="164" customFormat="1" ht="15">
      <c r="B355" s="374"/>
      <c r="C355" s="322"/>
      <c r="D355" s="347"/>
      <c r="E355" s="322"/>
      <c r="F355" s="322"/>
      <c r="G355" s="322"/>
      <c r="H355" s="322"/>
      <c r="I355" s="322"/>
      <c r="J355" s="322"/>
      <c r="K355" s="322"/>
      <c r="L355" s="322"/>
      <c r="M355" s="322"/>
      <c r="N355" s="322"/>
      <c r="O355" s="322"/>
      <c r="P355" s="322"/>
      <c r="Q355" s="322"/>
      <c r="R355" s="322"/>
      <c r="S355" s="375"/>
      <c r="T355" s="8"/>
      <c r="U355" s="8"/>
      <c r="V355" s="8"/>
      <c r="W355" s="8"/>
      <c r="X355" s="8"/>
      <c r="Y355" s="8"/>
      <c r="Z355" s="8"/>
      <c r="AA355" s="8"/>
      <c r="AB355" s="8"/>
      <c r="AC355" s="8"/>
    </row>
    <row r="356" spans="2:29" s="164" customFormat="1" ht="15">
      <c r="B356" s="374"/>
      <c r="C356" s="322"/>
      <c r="D356" s="347"/>
      <c r="E356" s="322"/>
      <c r="F356" s="322"/>
      <c r="G356" s="322"/>
      <c r="H356" s="322"/>
      <c r="I356" s="425"/>
      <c r="J356" s="426"/>
      <c r="K356" s="427"/>
      <c r="L356" s="427"/>
      <c r="M356" s="322"/>
      <c r="N356" s="322"/>
      <c r="O356" s="322"/>
      <c r="P356" s="322"/>
      <c r="Q356" s="322"/>
      <c r="R356" s="322"/>
      <c r="S356" s="375"/>
      <c r="T356" s="8"/>
      <c r="U356" s="8"/>
      <c r="V356" s="8"/>
      <c r="W356" s="8"/>
      <c r="X356" s="8"/>
      <c r="Y356" s="8"/>
      <c r="Z356" s="8"/>
      <c r="AA356" s="8"/>
      <c r="AB356" s="8"/>
      <c r="AC356" s="8"/>
    </row>
    <row r="357" spans="2:29" s="164" customFormat="1" ht="15">
      <c r="B357" s="374"/>
      <c r="C357" s="357">
        <v>14.1</v>
      </c>
      <c r="D357" s="358" t="s">
        <v>10984</v>
      </c>
      <c r="E357" s="322"/>
      <c r="F357" s="322"/>
      <c r="G357" s="322"/>
      <c r="H357" s="322"/>
      <c r="I357" s="419" t="str">
        <f>IF(ISNUMBER(K248/AVERAGE(K255,O255)),K248/AVERAGE(K255,O255),"")</f>
        <v/>
      </c>
      <c r="J357" s="419"/>
      <c r="K357" s="420"/>
      <c r="L357" s="421"/>
      <c r="M357" s="322"/>
      <c r="N357" s="322"/>
      <c r="O357" s="322"/>
      <c r="P357" s="322"/>
      <c r="Q357" s="322"/>
      <c r="R357" s="322"/>
      <c r="S357" s="375"/>
      <c r="T357" s="8"/>
      <c r="U357" s="8"/>
      <c r="V357" s="8"/>
      <c r="W357" s="8"/>
      <c r="X357" s="8"/>
      <c r="Y357" s="8"/>
      <c r="Z357" s="8"/>
      <c r="AA357" s="8"/>
      <c r="AB357" s="8"/>
      <c r="AC357" s="8"/>
    </row>
    <row r="358" spans="2:29" s="164" customFormat="1" ht="15">
      <c r="B358" s="374"/>
      <c r="C358" s="221">
        <v>14.11</v>
      </c>
      <c r="D358" s="358" t="s">
        <v>10985</v>
      </c>
      <c r="E358" s="322"/>
      <c r="F358" s="322"/>
      <c r="G358" s="322"/>
      <c r="H358" s="322"/>
      <c r="I358" s="419" t="str">
        <f>IF(ISNUMBER(K242/(K255-K266)),K242/(K255-K266),"")</f>
        <v/>
      </c>
      <c r="J358" s="419"/>
      <c r="K358" s="419" t="str">
        <f>IF(ISNUMBER(O242/(O255-O266)),O242/(O255-O266),"")</f>
        <v/>
      </c>
      <c r="L358" s="419"/>
      <c r="M358" s="322"/>
      <c r="N358" s="322"/>
      <c r="O358" s="322"/>
      <c r="P358" s="322"/>
      <c r="Q358" s="322"/>
      <c r="R358" s="322"/>
      <c r="S358" s="375"/>
      <c r="T358" s="8"/>
      <c r="U358" s="8"/>
      <c r="V358" s="8"/>
      <c r="W358" s="8"/>
      <c r="X358" s="8"/>
      <c r="Y358" s="8"/>
      <c r="Z358" s="8"/>
      <c r="AA358" s="8"/>
      <c r="AB358" s="8"/>
      <c r="AC358" s="8"/>
    </row>
    <row r="359" spans="2:29" s="164" customFormat="1" ht="15">
      <c r="B359" s="374"/>
      <c r="C359" s="357">
        <v>14.12</v>
      </c>
      <c r="D359" s="358" t="s">
        <v>10986</v>
      </c>
      <c r="E359" s="322"/>
      <c r="F359" s="322"/>
      <c r="G359" s="322"/>
      <c r="H359" s="322"/>
      <c r="I359" s="419" t="str">
        <f>IF(ISNUMBER((K248+K220)/(K273+K270)),(K248+K220)/(K273+K270),"")</f>
        <v/>
      </c>
      <c r="J359" s="419"/>
      <c r="K359" s="419" t="str">
        <f>IF(ISNUMBER((O248+O220)/(O273+O270)),(O248+O220)/(O273+O270),"")</f>
        <v/>
      </c>
      <c r="L359" s="419"/>
      <c r="M359" s="322"/>
      <c r="N359" s="322"/>
      <c r="O359" s="322"/>
      <c r="P359" s="322"/>
      <c r="Q359" s="322"/>
      <c r="R359" s="322"/>
      <c r="S359" s="375"/>
      <c r="T359" s="8"/>
      <c r="U359" s="8"/>
      <c r="V359" s="8"/>
      <c r="W359" s="8"/>
      <c r="X359" s="8"/>
      <c r="Y359" s="8"/>
      <c r="Z359" s="8"/>
      <c r="AA359" s="8"/>
      <c r="AB359" s="8"/>
      <c r="AC359" s="8"/>
    </row>
    <row r="360" spans="2:29" s="164" customFormat="1" ht="15">
      <c r="B360" s="374"/>
      <c r="C360" s="221">
        <v>14.13</v>
      </c>
      <c r="D360" s="358" t="s">
        <v>10987</v>
      </c>
      <c r="E360" s="322"/>
      <c r="F360" s="322"/>
      <c r="G360" s="322"/>
      <c r="H360" s="322"/>
      <c r="I360" s="419" t="str">
        <f>IF(ISNUMBER(K242/K144),K242/K144,"")</f>
        <v/>
      </c>
      <c r="J360" s="419"/>
      <c r="K360" s="419" t="str">
        <f>IF(ISNUMBER(O242/O144),O242/O144,"")</f>
        <v/>
      </c>
      <c r="L360" s="419"/>
      <c r="M360" s="322"/>
      <c r="N360" s="322"/>
      <c r="O360" s="322"/>
      <c r="P360" s="322"/>
      <c r="Q360" s="322"/>
      <c r="R360" s="322"/>
      <c r="S360" s="375"/>
      <c r="T360" s="8"/>
      <c r="U360" s="8"/>
      <c r="V360" s="8"/>
      <c r="W360" s="8"/>
      <c r="X360" s="8"/>
      <c r="Y360" s="8"/>
      <c r="Z360" s="8"/>
      <c r="AA360" s="8"/>
      <c r="AB360" s="8"/>
      <c r="AC360" s="8"/>
    </row>
    <row r="361" spans="2:29" s="164" customFormat="1" ht="15">
      <c r="B361" s="374"/>
      <c r="C361" s="357">
        <v>14.14</v>
      </c>
      <c r="D361" s="358" t="s">
        <v>10988</v>
      </c>
      <c r="E361" s="322"/>
      <c r="F361" s="322"/>
      <c r="G361" s="322"/>
      <c r="H361" s="322"/>
      <c r="I361" s="419" t="str">
        <f>IF(ISNUMBER(K248/K144),K248/K144,"")</f>
        <v/>
      </c>
      <c r="J361" s="419"/>
      <c r="K361" s="419" t="str">
        <f>IF(ISNUMBER(O248/O144),O248/O144,"")</f>
        <v/>
      </c>
      <c r="L361" s="419"/>
      <c r="M361" s="322"/>
      <c r="N361" s="322"/>
      <c r="O361" s="322"/>
      <c r="P361" s="322"/>
      <c r="Q361" s="322"/>
      <c r="R361" s="322"/>
      <c r="S361" s="375"/>
      <c r="T361" s="8"/>
      <c r="U361" s="8"/>
      <c r="V361" s="8"/>
      <c r="W361" s="8"/>
      <c r="X361" s="8"/>
      <c r="Y361" s="8"/>
      <c r="Z361" s="8"/>
      <c r="AA361" s="8"/>
      <c r="AB361" s="8"/>
      <c r="AC361" s="8"/>
    </row>
    <row r="362" spans="2:29" s="164" customFormat="1" ht="15.75" thickBot="1">
      <c r="B362" s="376"/>
      <c r="C362" s="377"/>
      <c r="D362" s="377"/>
      <c r="E362" s="377"/>
      <c r="F362" s="377"/>
      <c r="G362" s="377"/>
      <c r="H362" s="377"/>
      <c r="I362" s="377"/>
      <c r="J362" s="377"/>
      <c r="K362" s="377"/>
      <c r="L362" s="377"/>
      <c r="M362" s="377"/>
      <c r="N362" s="377"/>
      <c r="O362" s="377"/>
      <c r="P362" s="377"/>
      <c r="Q362" s="377"/>
      <c r="R362" s="377"/>
      <c r="S362" s="378"/>
      <c r="T362" s="8"/>
      <c r="U362" s="8"/>
      <c r="V362" s="8"/>
      <c r="W362" s="8"/>
      <c r="X362" s="8"/>
      <c r="Y362" s="8"/>
      <c r="Z362" s="8"/>
      <c r="AA362" s="8"/>
      <c r="AB362" s="8"/>
      <c r="AC362" s="8"/>
    </row>
    <row r="363" spans="2:29" s="164" customFormat="1" ht="15" thickTop="1">
      <c r="B363" s="12"/>
      <c r="C363" s="12"/>
      <c r="D363" s="12"/>
      <c r="E363" s="12"/>
      <c r="F363" s="12"/>
      <c r="G363" s="12"/>
      <c r="H363" s="12"/>
      <c r="I363" s="11"/>
      <c r="J363" s="11"/>
      <c r="K363" s="344"/>
      <c r="L363" s="344"/>
      <c r="M363" s="344"/>
      <c r="N363" s="344"/>
      <c r="O363" s="344"/>
      <c r="P363" s="344"/>
      <c r="Q363" s="344"/>
      <c r="T363" s="8"/>
      <c r="U363" s="8"/>
      <c r="V363" s="8"/>
      <c r="W363" s="8"/>
      <c r="X363" s="8"/>
      <c r="Y363" s="8"/>
      <c r="Z363" s="8"/>
      <c r="AA363" s="8"/>
      <c r="AB363" s="8"/>
      <c r="AC363" s="8"/>
    </row>
    <row r="364" spans="2:29" s="164" customFormat="1">
      <c r="T364" s="8"/>
      <c r="U364" s="8"/>
      <c r="V364" s="8"/>
      <c r="W364" s="8"/>
      <c r="X364" s="8"/>
      <c r="Y364" s="8"/>
      <c r="Z364" s="8"/>
      <c r="AA364" s="8"/>
      <c r="AB364" s="8"/>
      <c r="AC364" s="8"/>
    </row>
    <row r="365" spans="2:29" s="164" customFormat="1">
      <c r="T365" s="8"/>
      <c r="U365" s="8"/>
      <c r="V365" s="8"/>
      <c r="W365" s="8"/>
      <c r="X365" s="8"/>
      <c r="Y365" s="8"/>
      <c r="Z365" s="8"/>
      <c r="AA365" s="8"/>
      <c r="AB365" s="8"/>
      <c r="AC365" s="8"/>
    </row>
    <row r="366" spans="2:29" s="164" customFormat="1">
      <c r="T366" s="8"/>
      <c r="U366" s="8"/>
      <c r="V366" s="8"/>
      <c r="W366" s="8"/>
      <c r="X366" s="8"/>
      <c r="Y366" s="8"/>
      <c r="Z366" s="8"/>
      <c r="AA366" s="8"/>
      <c r="AB366" s="8"/>
      <c r="AC366" s="8"/>
    </row>
    <row r="367" spans="2:29" s="164" customFormat="1">
      <c r="B367" s="11"/>
      <c r="C367" s="11"/>
      <c r="D367" s="11"/>
      <c r="E367" s="11"/>
      <c r="F367" s="11"/>
      <c r="G367" s="11"/>
      <c r="H367" s="11"/>
      <c r="I367" s="11"/>
      <c r="J367" s="11"/>
      <c r="K367" s="11"/>
      <c r="L367" s="11"/>
      <c r="M367" s="11"/>
      <c r="N367" s="11"/>
      <c r="O367" s="11"/>
      <c r="P367" s="11"/>
      <c r="Q367" s="11"/>
      <c r="R367" s="11"/>
      <c r="T367" s="15"/>
      <c r="U367" s="15"/>
      <c r="V367" s="8"/>
      <c r="W367" s="8"/>
      <c r="X367" s="8"/>
      <c r="Y367" s="8"/>
      <c r="Z367" s="8"/>
      <c r="AA367" s="8"/>
      <c r="AB367" s="8"/>
      <c r="AC367" s="8"/>
    </row>
    <row r="368" spans="2:29" s="164" customFormat="1" ht="14.25" customHeight="1">
      <c r="B368" s="15"/>
      <c r="C368" s="15"/>
      <c r="D368" s="15"/>
      <c r="E368" s="15"/>
      <c r="F368" s="15"/>
      <c r="G368" s="15"/>
      <c r="H368" s="15"/>
      <c r="I368" s="15"/>
      <c r="J368" s="15"/>
      <c r="K368" s="15"/>
      <c r="L368" s="15"/>
      <c r="M368" s="15"/>
      <c r="N368" s="15"/>
      <c r="O368" s="15"/>
      <c r="P368" s="15"/>
      <c r="Q368" s="15"/>
      <c r="R368" s="11"/>
      <c r="T368" s="15"/>
      <c r="U368" s="15"/>
      <c r="V368" s="8"/>
      <c r="W368" s="8"/>
      <c r="X368" s="8"/>
      <c r="Y368" s="8"/>
      <c r="Z368" s="8"/>
      <c r="AA368" s="8"/>
      <c r="AB368" s="8"/>
      <c r="AC368" s="8"/>
    </row>
    <row r="369" spans="2:19" s="15" customFormat="1" ht="14.25" customHeight="1">
      <c r="K369" s="15" t="s">
        <v>229</v>
      </c>
      <c r="L369" s="15" t="s">
        <v>228</v>
      </c>
      <c r="M369" s="15" t="s">
        <v>228</v>
      </c>
      <c r="N369" s="15" t="s">
        <v>273</v>
      </c>
      <c r="O369" s="103">
        <v>1990</v>
      </c>
      <c r="P369" s="111" t="s">
        <v>5529</v>
      </c>
      <c r="Q369" s="15" t="s">
        <v>154</v>
      </c>
      <c r="S369" s="8"/>
    </row>
    <row r="370" spans="2:19" s="15" customFormat="1" ht="14.25" customHeight="1">
      <c r="B370" s="15" t="s">
        <v>11034</v>
      </c>
      <c r="C370" s="15" t="s">
        <v>503</v>
      </c>
      <c r="D370" s="15" t="s">
        <v>845</v>
      </c>
      <c r="E370" s="15" t="s">
        <v>511</v>
      </c>
      <c r="F370" s="15" t="s">
        <v>504</v>
      </c>
      <c r="G370" s="15" t="s">
        <v>794</v>
      </c>
      <c r="H370" s="15" t="s">
        <v>6376</v>
      </c>
      <c r="I370" s="15" t="s">
        <v>515</v>
      </c>
      <c r="J370" s="15" t="s">
        <v>790</v>
      </c>
      <c r="K370" s="15" t="s">
        <v>229</v>
      </c>
      <c r="L370" s="15" t="s">
        <v>228</v>
      </c>
      <c r="M370" s="15" t="s">
        <v>228</v>
      </c>
      <c r="N370" s="15" t="s">
        <v>527</v>
      </c>
      <c r="O370" s="103">
        <v>1991</v>
      </c>
      <c r="P370" s="111" t="s">
        <v>5530</v>
      </c>
      <c r="Q370" s="15" t="s">
        <v>155</v>
      </c>
      <c r="S370" s="8"/>
    </row>
    <row r="371" spans="2:19" s="15" customFormat="1" ht="14.25" customHeight="1">
      <c r="B371" s="15" t="s">
        <v>7928</v>
      </c>
      <c r="C371" s="15" t="s">
        <v>502</v>
      </c>
      <c r="D371" s="15" t="s">
        <v>49</v>
      </c>
      <c r="E371" s="15" t="s">
        <v>791</v>
      </c>
      <c r="F371" s="15" t="s">
        <v>506</v>
      </c>
      <c r="G371" s="15" t="s">
        <v>795</v>
      </c>
      <c r="H371" s="15" t="s">
        <v>6377</v>
      </c>
      <c r="I371" s="15" t="s">
        <v>793</v>
      </c>
      <c r="J371" s="15" t="s">
        <v>155</v>
      </c>
      <c r="K371" s="15" t="s">
        <v>230</v>
      </c>
      <c r="L371" s="15" t="s">
        <v>251</v>
      </c>
      <c r="M371" s="15" t="s">
        <v>251</v>
      </c>
      <c r="N371" s="15" t="s">
        <v>523</v>
      </c>
      <c r="O371" s="103">
        <v>1992</v>
      </c>
      <c r="P371" s="111" t="s">
        <v>5531</v>
      </c>
      <c r="S371" s="8"/>
    </row>
    <row r="372" spans="2:19" s="15" customFormat="1" ht="14.25" customHeight="1">
      <c r="B372" s="15" t="s">
        <v>7929</v>
      </c>
      <c r="C372" s="15" t="s">
        <v>501</v>
      </c>
      <c r="D372" s="15" t="s">
        <v>846</v>
      </c>
      <c r="E372" s="15" t="s">
        <v>512</v>
      </c>
      <c r="F372" s="15" t="s">
        <v>505</v>
      </c>
      <c r="G372" s="15" t="s">
        <v>507</v>
      </c>
      <c r="H372" s="15" t="s">
        <v>6379</v>
      </c>
      <c r="I372" s="15" t="s">
        <v>516</v>
      </c>
      <c r="K372" s="15" t="s">
        <v>232</v>
      </c>
      <c r="L372" s="15" t="s">
        <v>252</v>
      </c>
      <c r="M372" s="15" t="s">
        <v>252</v>
      </c>
      <c r="N372" s="15" t="s">
        <v>518</v>
      </c>
      <c r="O372" s="103">
        <v>1993</v>
      </c>
      <c r="P372" s="111" t="s">
        <v>5532</v>
      </c>
      <c r="S372" s="8"/>
    </row>
    <row r="373" spans="2:19" s="15" customFormat="1" ht="14.25" customHeight="1">
      <c r="B373" s="15" t="s">
        <v>11026</v>
      </c>
      <c r="C373" s="15" t="s">
        <v>785</v>
      </c>
      <c r="D373" s="15" t="s">
        <v>847</v>
      </c>
      <c r="E373" s="15" t="s">
        <v>24</v>
      </c>
      <c r="G373" s="15" t="s">
        <v>508</v>
      </c>
      <c r="H373" s="15" t="s">
        <v>6380</v>
      </c>
      <c r="I373" s="15" t="s">
        <v>517</v>
      </c>
      <c r="K373" s="15" t="s">
        <v>233</v>
      </c>
      <c r="L373" s="15" t="s">
        <v>253</v>
      </c>
      <c r="M373" s="15" t="s">
        <v>253</v>
      </c>
      <c r="N373" s="15" t="s">
        <v>519</v>
      </c>
      <c r="O373" s="103">
        <v>1994</v>
      </c>
      <c r="P373" s="111" t="s">
        <v>5533</v>
      </c>
      <c r="S373" s="8"/>
    </row>
    <row r="374" spans="2:19" s="15" customFormat="1" ht="14.25" customHeight="1">
      <c r="B374" s="15" t="s">
        <v>11027</v>
      </c>
      <c r="C374" s="15" t="s">
        <v>786</v>
      </c>
      <c r="D374" s="15" t="s">
        <v>48</v>
      </c>
      <c r="E374" s="15" t="s">
        <v>792</v>
      </c>
      <c r="G374" s="15" t="s">
        <v>509</v>
      </c>
      <c r="H374" s="15" t="s">
        <v>6378</v>
      </c>
      <c r="I374" s="15" t="s">
        <v>1496</v>
      </c>
      <c r="K374" s="15" t="s">
        <v>234</v>
      </c>
      <c r="L374" s="15" t="s">
        <v>254</v>
      </c>
      <c r="M374" s="15" t="s">
        <v>254</v>
      </c>
      <c r="N374" s="15" t="s">
        <v>520</v>
      </c>
      <c r="O374" s="103">
        <v>1995</v>
      </c>
      <c r="P374" s="111" t="s">
        <v>5534</v>
      </c>
      <c r="S374" s="8"/>
    </row>
    <row r="375" spans="2:19" s="15" customFormat="1" ht="14.25" customHeight="1">
      <c r="B375" s="15" t="s">
        <v>11028</v>
      </c>
      <c r="C375" s="15" t="s">
        <v>787</v>
      </c>
      <c r="D375" s="15" t="s">
        <v>50</v>
      </c>
      <c r="E375" s="15" t="s">
        <v>513</v>
      </c>
      <c r="G375" s="15" t="s">
        <v>542</v>
      </c>
      <c r="K375" s="15" t="s">
        <v>235</v>
      </c>
      <c r="L375" s="15" t="s">
        <v>231</v>
      </c>
      <c r="M375" s="15" t="s">
        <v>231</v>
      </c>
      <c r="N375" s="15" t="s">
        <v>524</v>
      </c>
      <c r="O375" s="103">
        <v>1996</v>
      </c>
      <c r="P375" s="111" t="s">
        <v>5535</v>
      </c>
      <c r="S375" s="8"/>
    </row>
    <row r="376" spans="2:19" s="15" customFormat="1" ht="14.25" customHeight="1">
      <c r="C376" s="15" t="s">
        <v>788</v>
      </c>
      <c r="D376" s="15" t="s">
        <v>51</v>
      </c>
      <c r="E376" s="15" t="s">
        <v>514</v>
      </c>
      <c r="G376" s="15" t="s">
        <v>510</v>
      </c>
      <c r="K376" s="15" t="s">
        <v>236</v>
      </c>
      <c r="L376" s="15" t="s">
        <v>255</v>
      </c>
      <c r="M376" s="15" t="s">
        <v>255</v>
      </c>
      <c r="N376" s="15" t="s">
        <v>525</v>
      </c>
      <c r="O376" s="103">
        <v>1997</v>
      </c>
      <c r="P376" s="111" t="s">
        <v>5536</v>
      </c>
      <c r="S376" s="8"/>
    </row>
    <row r="377" spans="2:19" s="15" customFormat="1" ht="14.25" customHeight="1">
      <c r="C377" s="15" t="s">
        <v>789</v>
      </c>
      <c r="D377" s="15" t="s">
        <v>52</v>
      </c>
      <c r="K377" s="15" t="s">
        <v>237</v>
      </c>
      <c r="L377" s="15" t="s">
        <v>256</v>
      </c>
      <c r="M377" s="15" t="s">
        <v>256</v>
      </c>
      <c r="N377" s="15" t="s">
        <v>526</v>
      </c>
      <c r="O377" s="103">
        <v>1998</v>
      </c>
      <c r="P377" s="111" t="s">
        <v>5537</v>
      </c>
      <c r="S377" s="8"/>
    </row>
    <row r="378" spans="2:19" s="15" customFormat="1" ht="14.25" customHeight="1">
      <c r="D378" s="15" t="s">
        <v>848</v>
      </c>
      <c r="K378" s="15" t="s">
        <v>238</v>
      </c>
      <c r="L378" s="15" t="s">
        <v>257</v>
      </c>
      <c r="M378" s="15" t="s">
        <v>257</v>
      </c>
      <c r="N378" s="15" t="s">
        <v>521</v>
      </c>
      <c r="O378" s="103">
        <v>1999</v>
      </c>
      <c r="P378" s="111" t="s">
        <v>5538</v>
      </c>
      <c r="S378" s="8"/>
    </row>
    <row r="379" spans="2:19" s="15" customFormat="1" ht="14.25" customHeight="1">
      <c r="D379" s="15" t="s">
        <v>53</v>
      </c>
      <c r="K379" s="15" t="s">
        <v>239</v>
      </c>
      <c r="L379" s="15" t="s">
        <v>258</v>
      </c>
      <c r="M379" s="15" t="s">
        <v>258</v>
      </c>
      <c r="N379" s="15" t="s">
        <v>522</v>
      </c>
      <c r="O379" s="103">
        <v>2000</v>
      </c>
      <c r="P379" s="111" t="s">
        <v>5539</v>
      </c>
      <c r="S379" s="8"/>
    </row>
    <row r="380" spans="2:19" s="15" customFormat="1" ht="14.25" customHeight="1">
      <c r="D380" s="15" t="s">
        <v>849</v>
      </c>
      <c r="K380" s="15" t="s">
        <v>240</v>
      </c>
      <c r="L380" s="15" t="s">
        <v>259</v>
      </c>
      <c r="M380" s="15" t="s">
        <v>259</v>
      </c>
      <c r="O380" s="103">
        <v>2001</v>
      </c>
      <c r="P380" s="111" t="s">
        <v>5540</v>
      </c>
      <c r="S380" s="8"/>
    </row>
    <row r="381" spans="2:19" s="15" customFormat="1" ht="14.25" customHeight="1">
      <c r="D381" s="15" t="s">
        <v>54</v>
      </c>
      <c r="K381" s="15" t="s">
        <v>241</v>
      </c>
      <c r="L381" s="15" t="s">
        <v>260</v>
      </c>
      <c r="M381" s="15" t="s">
        <v>260</v>
      </c>
      <c r="O381" s="103">
        <v>2002</v>
      </c>
      <c r="P381" s="111" t="s">
        <v>5541</v>
      </c>
      <c r="S381" s="8"/>
    </row>
    <row r="382" spans="2:19" s="15" customFormat="1" ht="14.25" customHeight="1">
      <c r="D382" s="15" t="s">
        <v>55</v>
      </c>
      <c r="K382" s="15" t="s">
        <v>242</v>
      </c>
      <c r="L382" s="15" t="s">
        <v>261</v>
      </c>
      <c r="M382" s="15" t="s">
        <v>261</v>
      </c>
      <c r="O382" s="103">
        <v>2003</v>
      </c>
      <c r="P382" s="111" t="s">
        <v>5542</v>
      </c>
      <c r="S382" s="8"/>
    </row>
    <row r="383" spans="2:19" s="15" customFormat="1" ht="14.25" customHeight="1">
      <c r="D383" s="15" t="s">
        <v>850</v>
      </c>
      <c r="K383" s="15" t="s">
        <v>243</v>
      </c>
      <c r="L383" s="15" t="s">
        <v>262</v>
      </c>
      <c r="M383" s="15" t="s">
        <v>262</v>
      </c>
      <c r="O383" s="103">
        <v>2004</v>
      </c>
      <c r="P383" s="111" t="s">
        <v>5543</v>
      </c>
      <c r="S383" s="8"/>
    </row>
    <row r="384" spans="2:19" s="15" customFormat="1" ht="14.25" customHeight="1">
      <c r="D384" s="15" t="s">
        <v>56</v>
      </c>
      <c r="K384" s="15" t="s">
        <v>244</v>
      </c>
      <c r="L384" s="15" t="s">
        <v>263</v>
      </c>
      <c r="M384" s="15" t="s">
        <v>263</v>
      </c>
      <c r="O384" s="103">
        <v>2005</v>
      </c>
      <c r="P384" s="111" t="s">
        <v>5544</v>
      </c>
      <c r="S384" s="8"/>
    </row>
    <row r="385" spans="4:19" s="15" customFormat="1" ht="14.25" customHeight="1">
      <c r="D385" s="15" t="s">
        <v>851</v>
      </c>
      <c r="K385" s="15" t="s">
        <v>245</v>
      </c>
      <c r="L385" s="15" t="s">
        <v>264</v>
      </c>
      <c r="M385" s="15" t="s">
        <v>264</v>
      </c>
      <c r="O385" s="103">
        <v>2006</v>
      </c>
      <c r="P385" s="111" t="s">
        <v>5545</v>
      </c>
      <c r="S385" s="8"/>
    </row>
    <row r="386" spans="4:19" s="15" customFormat="1" ht="14.25" customHeight="1">
      <c r="D386" s="15" t="s">
        <v>57</v>
      </c>
      <c r="K386" s="15" t="s">
        <v>246</v>
      </c>
      <c r="L386" s="15" t="s">
        <v>265</v>
      </c>
      <c r="M386" s="15" t="s">
        <v>266</v>
      </c>
      <c r="O386" s="103">
        <v>2007</v>
      </c>
      <c r="P386" s="111" t="s">
        <v>5546</v>
      </c>
      <c r="S386" s="8"/>
    </row>
    <row r="387" spans="4:19" s="15" customFormat="1" ht="14.25" customHeight="1">
      <c r="D387" s="15" t="s">
        <v>59</v>
      </c>
      <c r="K387" s="15" t="s">
        <v>247</v>
      </c>
      <c r="L387" s="15" t="s">
        <v>266</v>
      </c>
      <c r="M387" s="15" t="s">
        <v>270</v>
      </c>
      <c r="O387" s="103">
        <v>2008</v>
      </c>
      <c r="P387" s="111" t="s">
        <v>5547</v>
      </c>
      <c r="S387" s="8"/>
    </row>
    <row r="388" spans="4:19" s="15" customFormat="1" ht="14.25" customHeight="1">
      <c r="D388" s="15" t="s">
        <v>852</v>
      </c>
      <c r="K388" s="15" t="s">
        <v>248</v>
      </c>
      <c r="L388" s="15" t="s">
        <v>267</v>
      </c>
      <c r="M388" s="15" t="s">
        <v>271</v>
      </c>
      <c r="O388" s="103">
        <v>2009</v>
      </c>
      <c r="P388" s="111" t="s">
        <v>5548</v>
      </c>
      <c r="S388" s="8"/>
    </row>
    <row r="389" spans="4:19" s="15" customFormat="1" ht="14.25" customHeight="1">
      <c r="D389" s="15" t="s">
        <v>853</v>
      </c>
      <c r="K389" s="15" t="s">
        <v>249</v>
      </c>
      <c r="L389" s="15" t="s">
        <v>268</v>
      </c>
      <c r="M389" s="15" t="s">
        <v>269</v>
      </c>
      <c r="O389" s="103">
        <v>2010</v>
      </c>
      <c r="P389" s="111" t="s">
        <v>5549</v>
      </c>
      <c r="S389" s="8"/>
    </row>
    <row r="390" spans="4:19" s="15" customFormat="1" ht="14.25" customHeight="1">
      <c r="D390" s="15" t="s">
        <v>854</v>
      </c>
      <c r="K390" s="15" t="s">
        <v>250</v>
      </c>
      <c r="L390" s="15" t="s">
        <v>250</v>
      </c>
      <c r="O390" s="103">
        <v>2011</v>
      </c>
      <c r="P390" s="111" t="s">
        <v>5550</v>
      </c>
      <c r="S390" s="8"/>
    </row>
    <row r="391" spans="4:19" s="15" customFormat="1" ht="14.25" customHeight="1">
      <c r="D391" s="15" t="s">
        <v>60</v>
      </c>
      <c r="L391" s="15" t="s">
        <v>269</v>
      </c>
      <c r="O391" s="103">
        <v>2012</v>
      </c>
      <c r="P391" s="111" t="s">
        <v>5551</v>
      </c>
      <c r="S391" s="8"/>
    </row>
    <row r="392" spans="4:19" s="15" customFormat="1" ht="14.25" customHeight="1">
      <c r="D392" s="15" t="s">
        <v>61</v>
      </c>
      <c r="O392" s="103">
        <v>2014</v>
      </c>
      <c r="P392" s="111" t="s">
        <v>5552</v>
      </c>
      <c r="S392" s="8"/>
    </row>
    <row r="393" spans="4:19" s="15" customFormat="1" ht="14.25" customHeight="1">
      <c r="D393" s="15" t="s">
        <v>62</v>
      </c>
      <c r="O393" s="103">
        <v>2015</v>
      </c>
      <c r="P393" s="353" t="s">
        <v>5526</v>
      </c>
      <c r="R393" s="353"/>
      <c r="S393" s="8"/>
    </row>
    <row r="394" spans="4:19" s="15" customFormat="1" ht="14.25" customHeight="1">
      <c r="D394" s="15" t="s">
        <v>63</v>
      </c>
      <c r="O394" s="103">
        <v>2015</v>
      </c>
      <c r="S394" s="8"/>
    </row>
    <row r="395" spans="4:19" s="15" customFormat="1" ht="14.25" customHeight="1">
      <c r="D395" s="15" t="s">
        <v>64</v>
      </c>
      <c r="O395" s="103">
        <v>2016</v>
      </c>
    </row>
    <row r="396" spans="4:19" s="15" customFormat="1" ht="14.25" customHeight="1">
      <c r="D396" s="15" t="s">
        <v>855</v>
      </c>
      <c r="O396" s="103">
        <v>2017</v>
      </c>
    </row>
    <row r="397" spans="4:19" s="15" customFormat="1" ht="14.25" customHeight="1">
      <c r="D397" s="15" t="s">
        <v>65</v>
      </c>
      <c r="O397" s="103">
        <v>2018</v>
      </c>
    </row>
    <row r="398" spans="4:19" s="15" customFormat="1" ht="14.25" customHeight="1">
      <c r="D398" s="15" t="s">
        <v>66</v>
      </c>
      <c r="O398" s="103">
        <v>2019</v>
      </c>
    </row>
    <row r="399" spans="4:19" s="15" customFormat="1" ht="14.25" customHeight="1">
      <c r="D399" s="15" t="s">
        <v>856</v>
      </c>
      <c r="O399" s="103">
        <v>2020</v>
      </c>
    </row>
    <row r="400" spans="4:19" s="15" customFormat="1" ht="14.25" customHeight="1">
      <c r="D400" s="15" t="s">
        <v>58</v>
      </c>
      <c r="O400" s="103">
        <v>2021</v>
      </c>
      <c r="S400" s="232"/>
    </row>
    <row r="401" spans="4:19" s="15" customFormat="1" ht="14.25" customHeight="1">
      <c r="D401" s="15" t="s">
        <v>77</v>
      </c>
      <c r="O401" s="103">
        <v>2022</v>
      </c>
      <c r="S401" s="232"/>
    </row>
    <row r="402" spans="4:19" s="15" customFormat="1" ht="14.25" customHeight="1">
      <c r="D402" s="15" t="s">
        <v>67</v>
      </c>
      <c r="O402" s="103">
        <v>2023</v>
      </c>
      <c r="S402" s="232"/>
    </row>
    <row r="403" spans="4:19" s="15" customFormat="1" ht="14.25" customHeight="1">
      <c r="D403" s="15" t="s">
        <v>857</v>
      </c>
      <c r="O403" s="103">
        <v>2024</v>
      </c>
      <c r="S403" s="232"/>
    </row>
    <row r="404" spans="4:19" s="15" customFormat="1" ht="14.25" customHeight="1">
      <c r="D404" s="15" t="s">
        <v>68</v>
      </c>
      <c r="O404" s="103">
        <v>2025</v>
      </c>
      <c r="S404" s="232"/>
    </row>
    <row r="405" spans="4:19" s="15" customFormat="1" ht="14.25" customHeight="1">
      <c r="D405" s="15" t="s">
        <v>858</v>
      </c>
      <c r="O405" s="103">
        <v>2026</v>
      </c>
      <c r="S405" s="232"/>
    </row>
    <row r="406" spans="4:19" s="15" customFormat="1" ht="14.25" customHeight="1">
      <c r="D406" s="15" t="s">
        <v>859</v>
      </c>
      <c r="O406" s="103">
        <v>2027</v>
      </c>
      <c r="S406" s="232"/>
    </row>
    <row r="407" spans="4:19" s="15" customFormat="1" ht="14.25" customHeight="1">
      <c r="D407" s="15" t="s">
        <v>860</v>
      </c>
      <c r="O407" s="103">
        <v>2028</v>
      </c>
      <c r="S407" s="232"/>
    </row>
    <row r="408" spans="4:19" s="15" customFormat="1" ht="14.25" customHeight="1">
      <c r="D408" s="15" t="s">
        <v>861</v>
      </c>
      <c r="O408" s="103">
        <v>2029</v>
      </c>
      <c r="S408" s="232"/>
    </row>
    <row r="409" spans="4:19" s="15" customFormat="1" ht="14.25" customHeight="1">
      <c r="D409" s="15" t="s">
        <v>70</v>
      </c>
      <c r="O409" s="103">
        <v>2030</v>
      </c>
      <c r="S409" s="232"/>
    </row>
    <row r="410" spans="4:19" s="15" customFormat="1" ht="14.25" customHeight="1">
      <c r="D410" s="15" t="s">
        <v>71</v>
      </c>
      <c r="O410" s="103">
        <v>2031</v>
      </c>
      <c r="S410" s="232"/>
    </row>
    <row r="411" spans="4:19" s="15" customFormat="1" ht="14.25" customHeight="1">
      <c r="D411" s="15" t="s">
        <v>71</v>
      </c>
      <c r="O411" s="103">
        <v>2032</v>
      </c>
      <c r="S411" s="232"/>
    </row>
    <row r="412" spans="4:19" s="15" customFormat="1" ht="14.25" customHeight="1">
      <c r="D412" s="15" t="s">
        <v>72</v>
      </c>
      <c r="O412" s="103">
        <v>2033</v>
      </c>
      <c r="S412" s="232"/>
    </row>
    <row r="413" spans="4:19" s="15" customFormat="1" ht="14.25" customHeight="1">
      <c r="D413" s="15" t="s">
        <v>862</v>
      </c>
      <c r="O413" s="103">
        <v>2034</v>
      </c>
      <c r="S413" s="232"/>
    </row>
    <row r="414" spans="4:19" s="15" customFormat="1" ht="14.25" customHeight="1">
      <c r="D414" s="15" t="s">
        <v>863</v>
      </c>
      <c r="O414" s="103">
        <v>2035</v>
      </c>
      <c r="S414" s="232"/>
    </row>
    <row r="415" spans="4:19" s="15" customFormat="1" ht="14.25" customHeight="1">
      <c r="D415" s="15" t="s">
        <v>73</v>
      </c>
      <c r="O415" s="103">
        <v>2036</v>
      </c>
      <c r="S415" s="232"/>
    </row>
    <row r="416" spans="4:19" s="15" customFormat="1" ht="14.25" customHeight="1">
      <c r="D416" s="15" t="s">
        <v>864</v>
      </c>
      <c r="O416" s="103">
        <v>2037</v>
      </c>
      <c r="S416" s="232"/>
    </row>
    <row r="417" spans="4:15" s="15" customFormat="1" ht="14.25" customHeight="1">
      <c r="D417" s="15" t="s">
        <v>74</v>
      </c>
      <c r="O417" s="103">
        <v>2038</v>
      </c>
    </row>
    <row r="418" spans="4:15" s="15" customFormat="1" ht="14.25" customHeight="1">
      <c r="D418" s="15" t="s">
        <v>75</v>
      </c>
      <c r="O418" s="103">
        <v>2039</v>
      </c>
    </row>
    <row r="419" spans="4:15" s="15" customFormat="1" ht="14.25" customHeight="1">
      <c r="D419" s="15" t="s">
        <v>865</v>
      </c>
      <c r="O419" s="103">
        <v>2040</v>
      </c>
    </row>
    <row r="420" spans="4:15" s="15" customFormat="1" ht="14.25" customHeight="1">
      <c r="D420" s="15" t="s">
        <v>76</v>
      </c>
      <c r="O420" s="103">
        <v>2041</v>
      </c>
    </row>
    <row r="421" spans="4:15" s="15" customFormat="1" ht="14.25" customHeight="1">
      <c r="D421" s="15" t="s">
        <v>866</v>
      </c>
      <c r="O421" s="103">
        <v>2042</v>
      </c>
    </row>
    <row r="422" spans="4:15" s="15" customFormat="1" ht="14.25" customHeight="1">
      <c r="D422" s="15" t="s">
        <v>78</v>
      </c>
      <c r="O422" s="103">
        <v>2043</v>
      </c>
    </row>
    <row r="423" spans="4:15" s="15" customFormat="1" ht="14.25" customHeight="1">
      <c r="D423" s="15" t="s">
        <v>79</v>
      </c>
      <c r="O423" s="103">
        <v>2044</v>
      </c>
    </row>
    <row r="424" spans="4:15" s="15" customFormat="1" ht="14.25" customHeight="1">
      <c r="D424" s="15" t="s">
        <v>867</v>
      </c>
      <c r="O424" s="103">
        <v>2045</v>
      </c>
    </row>
    <row r="425" spans="4:15" s="15" customFormat="1" ht="14.25" customHeight="1">
      <c r="D425" s="15" t="s">
        <v>868</v>
      </c>
      <c r="O425" s="103">
        <v>2046</v>
      </c>
    </row>
    <row r="426" spans="4:15" s="15" customFormat="1" ht="14.25" customHeight="1">
      <c r="D426" s="15" t="s">
        <v>80</v>
      </c>
      <c r="O426" s="103">
        <v>2047</v>
      </c>
    </row>
    <row r="427" spans="4:15" s="15" customFormat="1" ht="14.25" customHeight="1">
      <c r="D427" s="15" t="s">
        <v>81</v>
      </c>
      <c r="O427" s="103">
        <v>2048</v>
      </c>
    </row>
    <row r="428" spans="4:15" s="15" customFormat="1" ht="14.25" customHeight="1">
      <c r="D428" s="15" t="s">
        <v>869</v>
      </c>
      <c r="O428" s="103">
        <v>2049</v>
      </c>
    </row>
    <row r="429" spans="4:15" s="15" customFormat="1" ht="14.25" customHeight="1">
      <c r="D429" s="15" t="s">
        <v>870</v>
      </c>
      <c r="O429" s="103">
        <v>2050</v>
      </c>
    </row>
    <row r="430" spans="4:15" s="15" customFormat="1" ht="14.25" customHeight="1">
      <c r="D430" s="15" t="s">
        <v>871</v>
      </c>
    </row>
    <row r="431" spans="4:15" s="15" customFormat="1" ht="14.25" customHeight="1">
      <c r="D431" s="15" t="s">
        <v>872</v>
      </c>
    </row>
    <row r="432" spans="4:15" s="15" customFormat="1" ht="14.25" customHeight="1">
      <c r="D432" s="15" t="s">
        <v>82</v>
      </c>
    </row>
    <row r="433" spans="4:4" s="15" customFormat="1" ht="14.25" customHeight="1">
      <c r="D433" s="15" t="s">
        <v>83</v>
      </c>
    </row>
    <row r="434" spans="4:4" s="15" customFormat="1" ht="14.25" customHeight="1">
      <c r="D434" s="15" t="s">
        <v>873</v>
      </c>
    </row>
    <row r="435" spans="4:4" s="15" customFormat="1" ht="14.25" customHeight="1">
      <c r="D435" s="15" t="s">
        <v>84</v>
      </c>
    </row>
    <row r="436" spans="4:4" s="15" customFormat="1" ht="14.25" customHeight="1">
      <c r="D436" s="15" t="s">
        <v>85</v>
      </c>
    </row>
    <row r="437" spans="4:4" s="15" customFormat="1" ht="14.25" customHeight="1">
      <c r="D437" s="15" t="s">
        <v>1163</v>
      </c>
    </row>
    <row r="438" spans="4:4" s="15" customFormat="1" ht="14.25" customHeight="1">
      <c r="D438" s="15" t="s">
        <v>86</v>
      </c>
    </row>
    <row r="439" spans="4:4" s="15" customFormat="1" ht="14.25" customHeight="1">
      <c r="D439" s="15" t="s">
        <v>87</v>
      </c>
    </row>
    <row r="440" spans="4:4" s="15" customFormat="1" ht="14.25" customHeight="1">
      <c r="D440" s="15" t="s">
        <v>88</v>
      </c>
    </row>
    <row r="441" spans="4:4" s="15" customFormat="1" ht="14.25" customHeight="1">
      <c r="D441" s="15" t="s">
        <v>875</v>
      </c>
    </row>
    <row r="442" spans="4:4" s="15" customFormat="1" ht="14.25" customHeight="1">
      <c r="D442" s="15" t="s">
        <v>89</v>
      </c>
    </row>
    <row r="443" spans="4:4" s="15" customFormat="1" ht="14.25" customHeight="1">
      <c r="D443" s="15" t="s">
        <v>876</v>
      </c>
    </row>
    <row r="444" spans="4:4" s="15" customFormat="1" ht="14.25" customHeight="1">
      <c r="D444" s="15" t="s">
        <v>90</v>
      </c>
    </row>
    <row r="445" spans="4:4" s="15" customFormat="1" ht="14.25" customHeight="1">
      <c r="D445" s="15" t="s">
        <v>877</v>
      </c>
    </row>
    <row r="446" spans="4:4" s="15" customFormat="1" ht="14.25" customHeight="1">
      <c r="D446" s="15" t="s">
        <v>878</v>
      </c>
    </row>
    <row r="447" spans="4:4" s="15" customFormat="1" ht="14.25" customHeight="1">
      <c r="D447" s="15" t="s">
        <v>91</v>
      </c>
    </row>
    <row r="448" spans="4:4" s="15" customFormat="1" ht="14.25" customHeight="1">
      <c r="D448" s="15" t="s">
        <v>92</v>
      </c>
    </row>
    <row r="449" spans="4:4" s="15" customFormat="1" ht="14.25" customHeight="1">
      <c r="D449" s="15" t="s">
        <v>93</v>
      </c>
    </row>
    <row r="450" spans="4:4" s="15" customFormat="1" ht="14.25" customHeight="1">
      <c r="D450" s="15" t="s">
        <v>94</v>
      </c>
    </row>
    <row r="451" spans="4:4" s="15" customFormat="1" ht="14.25" customHeight="1">
      <c r="D451" s="15" t="s">
        <v>95</v>
      </c>
    </row>
    <row r="452" spans="4:4" s="15" customFormat="1" ht="14.25" customHeight="1">
      <c r="D452" s="15" t="s">
        <v>879</v>
      </c>
    </row>
    <row r="453" spans="4:4" s="15" customFormat="1" ht="14.25" customHeight="1">
      <c r="D453" s="15" t="s">
        <v>97</v>
      </c>
    </row>
    <row r="454" spans="4:4" s="15" customFormat="1" ht="14.25" customHeight="1">
      <c r="D454" s="15" t="s">
        <v>880</v>
      </c>
    </row>
    <row r="455" spans="4:4" s="15" customFormat="1" ht="14.25" customHeight="1">
      <c r="D455" s="15" t="s">
        <v>881</v>
      </c>
    </row>
    <row r="456" spans="4:4" s="15" customFormat="1" ht="14.25" customHeight="1">
      <c r="D456" s="15" t="s">
        <v>98</v>
      </c>
    </row>
    <row r="457" spans="4:4" s="15" customFormat="1" ht="14.25" customHeight="1">
      <c r="D457" s="15" t="s">
        <v>882</v>
      </c>
    </row>
    <row r="458" spans="4:4" s="15" customFormat="1" ht="14.25" customHeight="1">
      <c r="D458" s="15" t="s">
        <v>883</v>
      </c>
    </row>
    <row r="459" spans="4:4" s="15" customFormat="1" ht="14.25" customHeight="1">
      <c r="D459" s="15" t="s">
        <v>884</v>
      </c>
    </row>
    <row r="460" spans="4:4" s="15" customFormat="1" ht="14.25" customHeight="1">
      <c r="D460" s="15" t="s">
        <v>885</v>
      </c>
    </row>
    <row r="461" spans="4:4" s="15" customFormat="1" ht="14.25" customHeight="1">
      <c r="D461" s="15" t="s">
        <v>99</v>
      </c>
    </row>
    <row r="462" spans="4:4" s="15" customFormat="1" ht="14.25" customHeight="1">
      <c r="D462" s="15" t="s">
        <v>108</v>
      </c>
    </row>
    <row r="463" spans="4:4" s="15" customFormat="1" ht="14.25" customHeight="1">
      <c r="D463" s="15" t="s">
        <v>886</v>
      </c>
    </row>
    <row r="464" spans="4:4" s="15" customFormat="1" ht="14.25" customHeight="1">
      <c r="D464" s="15" t="s">
        <v>887</v>
      </c>
    </row>
    <row r="465" spans="4:4" s="15" customFormat="1" ht="14.25" customHeight="1">
      <c r="D465" s="15" t="s">
        <v>888</v>
      </c>
    </row>
    <row r="466" spans="4:4" s="15" customFormat="1" ht="14.25" customHeight="1">
      <c r="D466" s="15" t="s">
        <v>100</v>
      </c>
    </row>
    <row r="467" spans="4:4" s="15" customFormat="1" ht="14.25" customHeight="1">
      <c r="D467" s="15" t="s">
        <v>889</v>
      </c>
    </row>
    <row r="468" spans="4:4" s="15" customFormat="1" ht="14.25" customHeight="1">
      <c r="D468" s="15" t="s">
        <v>101</v>
      </c>
    </row>
    <row r="469" spans="4:4" s="15" customFormat="1" ht="14.25" customHeight="1">
      <c r="D469" s="15" t="s">
        <v>890</v>
      </c>
    </row>
    <row r="470" spans="4:4" s="15" customFormat="1" ht="14.25" customHeight="1">
      <c r="D470" s="15" t="s">
        <v>102</v>
      </c>
    </row>
    <row r="471" spans="4:4" s="15" customFormat="1" ht="14.25" customHeight="1">
      <c r="D471" s="15" t="s">
        <v>69</v>
      </c>
    </row>
    <row r="472" spans="4:4" s="15" customFormat="1" ht="14.25" customHeight="1">
      <c r="D472" s="15" t="s">
        <v>103</v>
      </c>
    </row>
    <row r="473" spans="4:4" s="15" customFormat="1" ht="14.25" customHeight="1">
      <c r="D473" s="15" t="s">
        <v>891</v>
      </c>
    </row>
    <row r="474" spans="4:4" s="15" customFormat="1" ht="14.25" customHeight="1">
      <c r="D474" s="15" t="s">
        <v>892</v>
      </c>
    </row>
    <row r="475" spans="4:4" s="15" customFormat="1" ht="14.25" customHeight="1">
      <c r="D475" s="15" t="s">
        <v>104</v>
      </c>
    </row>
    <row r="476" spans="4:4" s="15" customFormat="1" ht="14.25" customHeight="1">
      <c r="D476" s="15" t="s">
        <v>105</v>
      </c>
    </row>
    <row r="477" spans="4:4" s="15" customFormat="1" ht="14.25" customHeight="1">
      <c r="D477" s="15" t="s">
        <v>893</v>
      </c>
    </row>
    <row r="478" spans="4:4" s="15" customFormat="1" ht="14.25" customHeight="1">
      <c r="D478" s="15" t="s">
        <v>106</v>
      </c>
    </row>
    <row r="479" spans="4:4" s="15" customFormat="1" ht="14.25" customHeight="1">
      <c r="D479" s="15" t="s">
        <v>894</v>
      </c>
    </row>
    <row r="480" spans="4:4" s="15" customFormat="1" ht="14.25" customHeight="1">
      <c r="D480" s="15" t="s">
        <v>895</v>
      </c>
    </row>
    <row r="481" spans="2:23" s="15" customFormat="1" ht="14.25" customHeight="1">
      <c r="D481" s="15" t="s">
        <v>107</v>
      </c>
    </row>
    <row r="482" spans="2:23" s="15" customFormat="1" ht="14.25" customHeight="1">
      <c r="D482" s="15" t="s">
        <v>896</v>
      </c>
    </row>
    <row r="483" spans="2:23" s="15" customFormat="1" ht="14.25" customHeight="1">
      <c r="D483" s="15" t="s">
        <v>897</v>
      </c>
    </row>
    <row r="484" spans="2:23" s="15" customFormat="1" ht="14.25" customHeight="1">
      <c r="D484" s="15" t="s">
        <v>898</v>
      </c>
    </row>
    <row r="485" spans="2:23" s="15" customFormat="1" ht="14.25" customHeight="1">
      <c r="D485" s="15" t="s">
        <v>899</v>
      </c>
    </row>
    <row r="486" spans="2:23" s="15" customFormat="1" ht="14.25" customHeight="1">
      <c r="D486" s="15" t="s">
        <v>110</v>
      </c>
    </row>
    <row r="487" spans="2:23" s="15" customFormat="1" ht="14.25" customHeight="1">
      <c r="D487" s="15" t="s">
        <v>900</v>
      </c>
    </row>
    <row r="488" spans="2:23" s="15" customFormat="1" ht="14.25" customHeight="1">
      <c r="D488" s="15" t="s">
        <v>901</v>
      </c>
    </row>
    <row r="489" spans="2:23" s="15" customFormat="1" ht="14.25" customHeight="1">
      <c r="D489" s="15" t="s">
        <v>902</v>
      </c>
    </row>
    <row r="490" spans="2:23" s="15" customFormat="1" ht="14.25" customHeight="1">
      <c r="D490" s="15" t="s">
        <v>903</v>
      </c>
    </row>
    <row r="491" spans="2:23" s="15" customFormat="1" ht="14.25" customHeight="1">
      <c r="D491" s="15" t="s">
        <v>904</v>
      </c>
    </row>
    <row r="492" spans="2:23" s="15" customFormat="1" ht="14.25" customHeight="1">
      <c r="D492" s="15" t="s">
        <v>112</v>
      </c>
    </row>
    <row r="493" spans="2:23" s="15" customFormat="1" ht="14.25" customHeight="1">
      <c r="D493" s="15" t="s">
        <v>113</v>
      </c>
    </row>
    <row r="494" spans="2:23" s="15" customFormat="1" ht="14.25" customHeight="1">
      <c r="D494" s="15" t="s">
        <v>905</v>
      </c>
    </row>
    <row r="495" spans="2:23" s="15" customFormat="1" ht="14.25" customHeight="1">
      <c r="D495" s="15" t="s">
        <v>114</v>
      </c>
    </row>
    <row r="496" spans="2:23" s="8" customFormat="1" ht="14.25" customHeight="1">
      <c r="B496" s="15"/>
      <c r="C496" s="15"/>
      <c r="D496" s="15" t="s">
        <v>906</v>
      </c>
      <c r="E496" s="15"/>
      <c r="F496" s="15"/>
      <c r="G496" s="15"/>
      <c r="H496" s="15"/>
      <c r="I496" s="15"/>
      <c r="J496" s="15"/>
      <c r="K496" s="15"/>
      <c r="L496" s="15"/>
      <c r="M496" s="15"/>
      <c r="N496" s="15"/>
      <c r="O496" s="15"/>
      <c r="P496" s="15"/>
      <c r="Q496" s="15"/>
      <c r="R496" s="15"/>
      <c r="S496" s="6"/>
      <c r="T496" s="6"/>
      <c r="U496" s="6"/>
      <c r="V496" s="6"/>
      <c r="W496" s="6"/>
    </row>
    <row r="497" spans="2:23" s="8" customFormat="1" ht="14.25" customHeight="1">
      <c r="B497" s="15"/>
      <c r="C497" s="15"/>
      <c r="D497" s="15" t="s">
        <v>115</v>
      </c>
      <c r="E497" s="15"/>
      <c r="F497" s="15"/>
      <c r="G497" s="15"/>
      <c r="H497" s="15"/>
      <c r="I497" s="15"/>
      <c r="J497" s="15"/>
      <c r="K497" s="15"/>
      <c r="L497" s="15"/>
      <c r="M497" s="15"/>
      <c r="N497" s="15"/>
      <c r="O497" s="15"/>
      <c r="P497" s="15"/>
      <c r="Q497" s="15"/>
      <c r="R497" s="15"/>
      <c r="S497" s="6"/>
      <c r="T497" s="6"/>
      <c r="U497" s="6"/>
      <c r="V497" s="6"/>
      <c r="W497" s="6"/>
    </row>
    <row r="498" spans="2:23" s="8" customFormat="1" ht="14.25" customHeight="1">
      <c r="B498" s="15"/>
      <c r="C498" s="15"/>
      <c r="D498" s="15" t="s">
        <v>907</v>
      </c>
      <c r="E498" s="15"/>
      <c r="F498" s="15"/>
      <c r="G498" s="15"/>
      <c r="H498" s="15"/>
      <c r="I498" s="15"/>
      <c r="J498" s="15"/>
      <c r="K498" s="15"/>
      <c r="L498" s="15"/>
      <c r="M498" s="15"/>
      <c r="N498" s="15"/>
      <c r="O498" s="15"/>
      <c r="P498" s="15"/>
      <c r="Q498" s="15"/>
      <c r="R498" s="15"/>
      <c r="S498" s="6"/>
      <c r="T498" s="6"/>
      <c r="U498" s="6"/>
      <c r="V498" s="6"/>
      <c r="W498" s="6"/>
    </row>
    <row r="499" spans="2:23" s="8" customFormat="1" ht="14.25" customHeight="1">
      <c r="B499" s="15"/>
      <c r="C499" s="15"/>
      <c r="D499" s="15" t="s">
        <v>908</v>
      </c>
      <c r="E499" s="15"/>
      <c r="F499" s="15"/>
      <c r="G499" s="15"/>
      <c r="H499" s="15"/>
      <c r="I499" s="15"/>
      <c r="J499" s="15"/>
      <c r="K499" s="15"/>
      <c r="L499" s="15"/>
      <c r="M499" s="15"/>
      <c r="N499" s="15"/>
      <c r="O499" s="15"/>
      <c r="P499" s="15"/>
      <c r="Q499" s="15"/>
      <c r="R499" s="15"/>
      <c r="S499" s="6"/>
      <c r="T499" s="6"/>
      <c r="U499" s="6"/>
      <c r="V499" s="6"/>
      <c r="W499" s="6"/>
    </row>
    <row r="500" spans="2:23" s="8" customFormat="1" ht="14.25" customHeight="1">
      <c r="B500" s="15"/>
      <c r="C500" s="15"/>
      <c r="D500" s="15" t="s">
        <v>909</v>
      </c>
      <c r="E500" s="15"/>
      <c r="F500" s="15"/>
      <c r="G500" s="15"/>
      <c r="H500" s="15"/>
      <c r="I500" s="15"/>
      <c r="J500" s="15"/>
      <c r="K500" s="232"/>
      <c r="L500" s="232"/>
      <c r="M500" s="232"/>
      <c r="N500" s="232"/>
      <c r="O500" s="232"/>
      <c r="P500" s="232"/>
      <c r="Q500" s="232"/>
      <c r="R500" s="15"/>
    </row>
    <row r="501" spans="2:23" s="8" customFormat="1" ht="14.25" customHeight="1">
      <c r="B501" s="15"/>
      <c r="C501" s="15"/>
      <c r="D501" s="15" t="s">
        <v>117</v>
      </c>
      <c r="E501" s="15"/>
      <c r="F501" s="15"/>
      <c r="G501" s="15"/>
      <c r="H501" s="15"/>
      <c r="I501" s="15"/>
      <c r="J501" s="15"/>
      <c r="K501" s="232"/>
      <c r="L501" s="232"/>
      <c r="M501" s="232"/>
      <c r="N501" s="232"/>
      <c r="O501" s="232"/>
      <c r="P501" s="232"/>
      <c r="Q501" s="232"/>
      <c r="R501" s="15"/>
    </row>
    <row r="502" spans="2:23" s="8" customFormat="1" ht="14.25" customHeight="1">
      <c r="B502" s="15"/>
      <c r="C502" s="15"/>
      <c r="D502" s="15" t="s">
        <v>910</v>
      </c>
      <c r="E502" s="15"/>
      <c r="F502" s="15"/>
      <c r="G502" s="15"/>
      <c r="H502" s="15"/>
      <c r="I502" s="15"/>
      <c r="J502" s="15"/>
      <c r="K502" s="232"/>
      <c r="L502" s="232"/>
      <c r="M502" s="232"/>
      <c r="N502" s="232"/>
      <c r="O502" s="232"/>
      <c r="P502" s="232"/>
      <c r="Q502" s="232"/>
      <c r="R502" s="15"/>
    </row>
    <row r="503" spans="2:23" s="8" customFormat="1" ht="14.25" customHeight="1">
      <c r="B503" s="15"/>
      <c r="C503" s="15"/>
      <c r="D503" s="15" t="s">
        <v>118</v>
      </c>
      <c r="E503" s="15"/>
      <c r="F503" s="15"/>
      <c r="G503" s="15"/>
      <c r="H503" s="15"/>
      <c r="I503" s="15"/>
      <c r="J503" s="15"/>
      <c r="K503" s="232"/>
      <c r="L503" s="232"/>
      <c r="M503" s="232"/>
      <c r="N503" s="232"/>
      <c r="O503" s="232"/>
      <c r="P503" s="232"/>
      <c r="Q503" s="232"/>
      <c r="R503" s="15"/>
    </row>
    <row r="504" spans="2:23" s="8" customFormat="1" ht="14.25" customHeight="1">
      <c r="B504" s="15"/>
      <c r="C504" s="15"/>
      <c r="D504" s="15" t="s">
        <v>119</v>
      </c>
      <c r="E504" s="15"/>
      <c r="F504" s="15"/>
      <c r="G504" s="15"/>
      <c r="H504" s="15"/>
      <c r="I504" s="15"/>
      <c r="J504" s="15"/>
      <c r="K504" s="232"/>
      <c r="L504" s="232"/>
      <c r="M504" s="232"/>
      <c r="N504" s="232"/>
      <c r="O504" s="232"/>
      <c r="P504" s="232"/>
      <c r="Q504" s="232"/>
      <c r="R504" s="15"/>
    </row>
    <row r="505" spans="2:23" s="8" customFormat="1" ht="14.25" customHeight="1">
      <c r="B505" s="15"/>
      <c r="C505" s="15"/>
      <c r="D505" s="15" t="s">
        <v>96</v>
      </c>
      <c r="E505" s="15"/>
      <c r="F505" s="15"/>
      <c r="G505" s="15"/>
      <c r="H505" s="15"/>
      <c r="I505" s="15"/>
      <c r="J505" s="15"/>
      <c r="K505" s="232"/>
      <c r="L505" s="232"/>
      <c r="M505" s="232"/>
      <c r="N505" s="232"/>
      <c r="O505" s="232"/>
      <c r="P505" s="232"/>
      <c r="Q505" s="232"/>
      <c r="R505" s="15"/>
    </row>
    <row r="506" spans="2:23" s="8" customFormat="1" ht="14.25" customHeight="1">
      <c r="B506" s="15"/>
      <c r="C506" s="15"/>
      <c r="D506" s="15" t="s">
        <v>120</v>
      </c>
      <c r="E506" s="15"/>
      <c r="F506" s="15"/>
      <c r="G506" s="15"/>
      <c r="H506" s="15"/>
      <c r="I506" s="15"/>
      <c r="J506" s="15"/>
      <c r="K506" s="232"/>
      <c r="L506" s="232"/>
      <c r="M506" s="232"/>
      <c r="N506" s="232"/>
      <c r="O506" s="232"/>
      <c r="P506" s="232"/>
      <c r="Q506" s="232"/>
      <c r="R506" s="15"/>
    </row>
    <row r="507" spans="2:23" s="8" customFormat="1" ht="14.25" customHeight="1">
      <c r="B507" s="15"/>
      <c r="C507" s="15"/>
      <c r="D507" s="15" t="s">
        <v>911</v>
      </c>
      <c r="E507" s="15"/>
      <c r="F507" s="15"/>
      <c r="G507" s="15"/>
      <c r="H507" s="15"/>
      <c r="I507" s="15"/>
      <c r="J507" s="15"/>
      <c r="K507" s="232"/>
      <c r="L507" s="232"/>
      <c r="M507" s="232"/>
      <c r="N507" s="232"/>
      <c r="O507" s="232"/>
      <c r="P507" s="232"/>
      <c r="Q507" s="232"/>
      <c r="R507" s="15"/>
    </row>
    <row r="508" spans="2:23" s="8" customFormat="1" ht="14.25" customHeight="1">
      <c r="B508" s="15"/>
      <c r="C508" s="15"/>
      <c r="D508" s="15" t="s">
        <v>912</v>
      </c>
      <c r="E508" s="15"/>
      <c r="F508" s="15"/>
      <c r="G508" s="15"/>
      <c r="H508" s="15"/>
      <c r="I508" s="15"/>
      <c r="J508" s="15"/>
      <c r="K508" s="232"/>
      <c r="L508" s="232"/>
      <c r="M508" s="232"/>
      <c r="N508" s="232"/>
      <c r="O508" s="232"/>
      <c r="P508" s="232"/>
      <c r="Q508" s="232"/>
      <c r="R508" s="15"/>
    </row>
    <row r="509" spans="2:23" s="8" customFormat="1" ht="14.25" customHeight="1">
      <c r="B509" s="15"/>
      <c r="C509" s="15"/>
      <c r="D509" s="15" t="s">
        <v>913</v>
      </c>
      <c r="E509" s="15"/>
      <c r="F509" s="15"/>
      <c r="G509" s="15"/>
      <c r="H509" s="15"/>
      <c r="I509" s="15"/>
      <c r="J509" s="15"/>
      <c r="K509" s="232"/>
      <c r="L509" s="232"/>
      <c r="M509" s="232"/>
      <c r="N509" s="232"/>
      <c r="O509" s="232"/>
      <c r="P509" s="232"/>
      <c r="Q509" s="232"/>
      <c r="R509" s="15"/>
    </row>
    <row r="510" spans="2:23" s="8" customFormat="1" ht="14.25" customHeight="1">
      <c r="B510" s="15"/>
      <c r="C510" s="15"/>
      <c r="D510" s="15" t="s">
        <v>121</v>
      </c>
      <c r="E510" s="15"/>
      <c r="F510" s="15"/>
      <c r="G510" s="15"/>
      <c r="H510" s="15"/>
      <c r="I510" s="15"/>
      <c r="J510" s="15"/>
      <c r="K510" s="232"/>
      <c r="L510" s="232"/>
      <c r="M510" s="232"/>
      <c r="N510" s="232"/>
      <c r="O510" s="232"/>
      <c r="P510" s="232"/>
      <c r="Q510" s="232"/>
      <c r="R510" s="15"/>
    </row>
    <row r="511" spans="2:23" s="8" customFormat="1" ht="14.25" customHeight="1">
      <c r="B511" s="15"/>
      <c r="C511" s="15"/>
      <c r="D511" s="15" t="s">
        <v>914</v>
      </c>
      <c r="E511" s="15"/>
      <c r="F511" s="15"/>
      <c r="G511" s="15"/>
      <c r="H511" s="15"/>
      <c r="I511" s="15"/>
      <c r="J511" s="15"/>
      <c r="K511" s="232"/>
      <c r="L511" s="232"/>
      <c r="M511" s="232"/>
      <c r="N511" s="232"/>
      <c r="O511" s="232"/>
      <c r="P511" s="232"/>
      <c r="Q511" s="232"/>
      <c r="R511" s="15"/>
    </row>
    <row r="512" spans="2:23" s="8" customFormat="1" ht="14.25" customHeight="1">
      <c r="B512" s="15"/>
      <c r="C512" s="15"/>
      <c r="D512" s="15" t="s">
        <v>915</v>
      </c>
      <c r="E512" s="15"/>
      <c r="F512" s="15"/>
      <c r="G512" s="15"/>
      <c r="H512" s="15"/>
      <c r="I512" s="15"/>
      <c r="J512" s="15"/>
      <c r="K512" s="232"/>
      <c r="L512" s="232"/>
      <c r="M512" s="232"/>
      <c r="N512" s="232"/>
      <c r="O512" s="232"/>
      <c r="P512" s="232"/>
      <c r="Q512" s="232"/>
      <c r="R512" s="15"/>
    </row>
    <row r="513" spans="2:18" s="8" customFormat="1" ht="14.25" customHeight="1">
      <c r="B513" s="15"/>
      <c r="C513" s="15"/>
      <c r="D513" s="15" t="s">
        <v>122</v>
      </c>
      <c r="E513" s="15"/>
      <c r="F513" s="15"/>
      <c r="G513" s="15"/>
      <c r="H513" s="15"/>
      <c r="I513" s="15"/>
      <c r="J513" s="15"/>
      <c r="K513" s="232"/>
      <c r="L513" s="232"/>
      <c r="M513" s="232"/>
      <c r="N513" s="232"/>
      <c r="O513" s="232"/>
      <c r="P513" s="232"/>
      <c r="Q513" s="232"/>
      <c r="R513" s="15"/>
    </row>
    <row r="514" spans="2:18" s="8" customFormat="1" ht="14.25" customHeight="1">
      <c r="B514" s="15"/>
      <c r="C514" s="15"/>
      <c r="D514" s="15" t="s">
        <v>123</v>
      </c>
      <c r="E514" s="15"/>
      <c r="F514" s="15"/>
      <c r="G514" s="15"/>
      <c r="H514" s="15"/>
      <c r="I514" s="15"/>
      <c r="J514" s="15"/>
      <c r="K514" s="232"/>
      <c r="L514" s="232"/>
      <c r="M514" s="232"/>
      <c r="N514" s="232"/>
      <c r="O514" s="232"/>
      <c r="P514" s="232"/>
      <c r="Q514" s="232"/>
      <c r="R514" s="15"/>
    </row>
    <row r="515" spans="2:18" s="8" customFormat="1" ht="14.25" customHeight="1">
      <c r="B515" s="15"/>
      <c r="C515" s="15"/>
      <c r="D515" s="15" t="s">
        <v>916</v>
      </c>
      <c r="E515" s="15"/>
      <c r="F515" s="15"/>
      <c r="G515" s="15"/>
      <c r="H515" s="15"/>
      <c r="I515" s="15"/>
      <c r="J515" s="15"/>
      <c r="K515" s="232"/>
      <c r="L515" s="232"/>
      <c r="M515" s="232"/>
      <c r="N515" s="232"/>
      <c r="O515" s="232"/>
      <c r="P515" s="232"/>
      <c r="Q515" s="232"/>
      <c r="R515" s="15"/>
    </row>
    <row r="516" spans="2:18" s="8" customFormat="1" ht="14.25" customHeight="1">
      <c r="B516" s="15"/>
      <c r="C516" s="15"/>
      <c r="D516" s="15" t="s">
        <v>917</v>
      </c>
      <c r="E516" s="15"/>
      <c r="F516" s="15"/>
      <c r="G516" s="15"/>
      <c r="H516" s="15"/>
      <c r="I516" s="15"/>
      <c r="J516" s="15"/>
      <c r="K516" s="232"/>
      <c r="L516" s="232"/>
      <c r="M516" s="232"/>
      <c r="N516" s="232"/>
      <c r="O516" s="232"/>
      <c r="P516" s="232"/>
      <c r="Q516" s="232"/>
      <c r="R516" s="15"/>
    </row>
    <row r="517" spans="2:18" s="8" customFormat="1" ht="14.25" customHeight="1">
      <c r="B517" s="15"/>
      <c r="C517" s="15"/>
      <c r="D517" s="15" t="s">
        <v>918</v>
      </c>
      <c r="E517" s="15"/>
      <c r="F517" s="15"/>
      <c r="G517" s="15"/>
      <c r="H517" s="15"/>
      <c r="I517" s="15"/>
      <c r="J517" s="15"/>
      <c r="K517" s="232"/>
      <c r="L517" s="232"/>
      <c r="M517" s="232"/>
      <c r="N517" s="232"/>
      <c r="O517" s="232"/>
      <c r="P517" s="232"/>
      <c r="Q517" s="232"/>
      <c r="R517" s="15"/>
    </row>
    <row r="518" spans="2:18" s="8" customFormat="1" ht="14.25" customHeight="1">
      <c r="B518" s="15"/>
      <c r="C518" s="15"/>
      <c r="D518" s="15" t="s">
        <v>919</v>
      </c>
      <c r="E518" s="15"/>
      <c r="F518" s="15"/>
      <c r="G518" s="15"/>
      <c r="H518" s="15"/>
      <c r="I518" s="15"/>
      <c r="J518" s="15"/>
      <c r="K518" s="232"/>
      <c r="L518" s="232"/>
      <c r="M518" s="232"/>
      <c r="N518" s="232"/>
      <c r="O518" s="232"/>
      <c r="P518" s="232"/>
      <c r="Q518" s="232"/>
      <c r="R518" s="15"/>
    </row>
    <row r="519" spans="2:18" s="8" customFormat="1" ht="14.25" customHeight="1">
      <c r="B519" s="15"/>
      <c r="C519" s="15"/>
      <c r="D519" s="15" t="s">
        <v>920</v>
      </c>
      <c r="E519" s="15"/>
      <c r="F519" s="15"/>
      <c r="G519" s="15"/>
      <c r="H519" s="15"/>
      <c r="I519" s="15"/>
      <c r="J519" s="15"/>
      <c r="K519" s="232"/>
      <c r="L519" s="232"/>
      <c r="M519" s="232"/>
      <c r="N519" s="232"/>
      <c r="O519" s="232"/>
      <c r="P519" s="232"/>
      <c r="Q519" s="232"/>
      <c r="R519" s="15"/>
    </row>
    <row r="520" spans="2:18" s="8" customFormat="1" ht="14.25" customHeight="1">
      <c r="B520" s="15"/>
      <c r="C520" s="15"/>
      <c r="D520" s="15" t="s">
        <v>921</v>
      </c>
      <c r="E520" s="15"/>
      <c r="F520" s="15"/>
      <c r="G520" s="15"/>
      <c r="H520" s="15"/>
      <c r="I520" s="15"/>
      <c r="J520" s="15"/>
      <c r="K520" s="232"/>
      <c r="L520" s="232"/>
      <c r="M520" s="232"/>
      <c r="N520" s="232"/>
      <c r="O520" s="232"/>
      <c r="P520" s="232"/>
      <c r="Q520" s="232"/>
      <c r="R520" s="15"/>
    </row>
    <row r="521" spans="2:18" s="8" customFormat="1" ht="14.25" customHeight="1">
      <c r="B521" s="15"/>
      <c r="C521" s="15"/>
      <c r="D521" s="15" t="s">
        <v>124</v>
      </c>
      <c r="E521" s="15"/>
      <c r="F521" s="15"/>
      <c r="G521" s="15"/>
      <c r="H521" s="15"/>
      <c r="I521" s="15"/>
      <c r="J521" s="15"/>
      <c r="K521" s="232"/>
      <c r="L521" s="232"/>
      <c r="M521" s="232"/>
      <c r="N521" s="232"/>
      <c r="O521" s="232"/>
      <c r="P521" s="232"/>
      <c r="Q521" s="232"/>
      <c r="R521" s="15"/>
    </row>
    <row r="522" spans="2:18" s="8" customFormat="1" ht="14.25" customHeight="1">
      <c r="B522" s="15"/>
      <c r="C522" s="15"/>
      <c r="D522" s="15" t="s">
        <v>922</v>
      </c>
      <c r="E522" s="15"/>
      <c r="F522" s="15"/>
      <c r="G522" s="15"/>
      <c r="H522" s="15"/>
      <c r="I522" s="15"/>
      <c r="J522" s="15"/>
      <c r="K522" s="232"/>
      <c r="L522" s="232"/>
      <c r="M522" s="232"/>
      <c r="N522" s="232"/>
      <c r="O522" s="232"/>
      <c r="P522" s="232"/>
      <c r="Q522" s="232"/>
      <c r="R522" s="15"/>
    </row>
    <row r="523" spans="2:18" s="8" customFormat="1" ht="14.25" customHeight="1">
      <c r="B523" s="15"/>
      <c r="C523" s="15"/>
      <c r="D523" s="15" t="s">
        <v>923</v>
      </c>
      <c r="E523" s="15"/>
      <c r="F523" s="15"/>
      <c r="G523" s="15"/>
      <c r="H523" s="15"/>
      <c r="I523" s="15"/>
      <c r="J523" s="15"/>
      <c r="K523" s="232"/>
      <c r="L523" s="232"/>
      <c r="M523" s="232"/>
      <c r="N523" s="232"/>
      <c r="O523" s="232"/>
      <c r="P523" s="232"/>
      <c r="Q523" s="232"/>
      <c r="R523" s="15"/>
    </row>
    <row r="524" spans="2:18" s="8" customFormat="1" ht="14.25" customHeight="1">
      <c r="B524" s="15"/>
      <c r="C524" s="15"/>
      <c r="D524" s="15" t="s">
        <v>109</v>
      </c>
      <c r="E524" s="15"/>
      <c r="F524" s="15"/>
      <c r="G524" s="15"/>
      <c r="H524" s="15"/>
      <c r="I524" s="15"/>
      <c r="J524" s="15"/>
      <c r="K524" s="232"/>
      <c r="L524" s="232"/>
      <c r="M524" s="232"/>
      <c r="N524" s="232"/>
      <c r="O524" s="232"/>
      <c r="P524" s="232"/>
      <c r="Q524" s="232"/>
      <c r="R524" s="15"/>
    </row>
    <row r="525" spans="2:18" s="8" customFormat="1" ht="14.25" customHeight="1">
      <c r="B525" s="15"/>
      <c r="C525" s="15"/>
      <c r="D525" s="15" t="s">
        <v>924</v>
      </c>
      <c r="E525" s="15"/>
      <c r="F525" s="15"/>
      <c r="G525" s="15"/>
      <c r="H525" s="15"/>
      <c r="I525" s="15"/>
      <c r="J525" s="15"/>
      <c r="K525" s="232"/>
      <c r="L525" s="232"/>
      <c r="M525" s="232"/>
      <c r="N525" s="232"/>
      <c r="O525" s="232"/>
      <c r="P525" s="232"/>
      <c r="Q525" s="232"/>
      <c r="R525" s="15"/>
    </row>
    <row r="526" spans="2:18" s="8" customFormat="1" ht="14.25" customHeight="1">
      <c r="B526" s="15"/>
      <c r="C526" s="15"/>
      <c r="D526" s="15"/>
      <c r="E526" s="15"/>
      <c r="F526" s="15"/>
      <c r="G526" s="15"/>
      <c r="H526" s="15"/>
      <c r="I526" s="15"/>
      <c r="J526" s="15"/>
      <c r="K526" s="232"/>
      <c r="L526" s="232"/>
      <c r="M526" s="232"/>
      <c r="N526" s="232"/>
      <c r="O526" s="232"/>
      <c r="P526" s="232"/>
      <c r="Q526" s="232"/>
      <c r="R526" s="15"/>
    </row>
    <row r="527" spans="2:18" ht="14.25" customHeight="1">
      <c r="B527" s="15"/>
      <c r="C527" s="15"/>
      <c r="D527" s="15"/>
      <c r="E527" s="15"/>
      <c r="F527" s="15"/>
      <c r="G527" s="15"/>
      <c r="H527" s="15"/>
      <c r="I527" s="15"/>
      <c r="J527" s="15"/>
      <c r="R527" s="15"/>
    </row>
    <row r="528" spans="2:18" ht="14.25" customHeight="1">
      <c r="B528" s="15"/>
      <c r="C528" s="15"/>
      <c r="D528" s="15"/>
      <c r="E528" s="15"/>
      <c r="F528" s="15"/>
      <c r="G528" s="15"/>
      <c r="H528" s="15"/>
      <c r="I528" s="15"/>
      <c r="J528" s="15"/>
      <c r="R528" s="15"/>
    </row>
  </sheetData>
  <sheetProtection formatCells="0" formatColumns="0" formatRows="0" selectLockedCells="1"/>
  <mergeCells count="643">
    <mergeCell ref="E5:Q6"/>
    <mergeCell ref="M101:O101"/>
    <mergeCell ref="M123:N123"/>
    <mergeCell ref="J127:K127"/>
    <mergeCell ref="M127:N127"/>
    <mergeCell ref="J133:K133"/>
    <mergeCell ref="M133:N133"/>
    <mergeCell ref="P133:Q133"/>
    <mergeCell ref="K290:M290"/>
    <mergeCell ref="O290:Q290"/>
    <mergeCell ref="K240:M240"/>
    <mergeCell ref="H273:J273"/>
    <mergeCell ref="K261:M261"/>
    <mergeCell ref="O261:Q261"/>
    <mergeCell ref="K262:M262"/>
    <mergeCell ref="O262:Q262"/>
    <mergeCell ref="H263:J263"/>
    <mergeCell ref="K263:M263"/>
    <mergeCell ref="O263:Q263"/>
    <mergeCell ref="K267:M267"/>
    <mergeCell ref="O267:Q267"/>
    <mergeCell ref="H256:J256"/>
    <mergeCell ref="K256:M256"/>
    <mergeCell ref="O256:Q256"/>
    <mergeCell ref="K242:M242"/>
    <mergeCell ref="R273:S273"/>
    <mergeCell ref="R274:S274"/>
    <mergeCell ref="J130:K130"/>
    <mergeCell ref="J131:K131"/>
    <mergeCell ref="M131:N131"/>
    <mergeCell ref="M130:N130"/>
    <mergeCell ref="M102:O102"/>
    <mergeCell ref="M103:O103"/>
    <mergeCell ref="M104:O104"/>
    <mergeCell ref="M105:O105"/>
    <mergeCell ref="M106:O106"/>
    <mergeCell ref="M107:O107"/>
    <mergeCell ref="R267:S267"/>
    <mergeCell ref="R272:S272"/>
    <mergeCell ref="K273:M273"/>
    <mergeCell ref="O273:Q273"/>
    <mergeCell ref="K268:M268"/>
    <mergeCell ref="O268:Q268"/>
    <mergeCell ref="R268:S268"/>
    <mergeCell ref="K269:M269"/>
    <mergeCell ref="O269:Q269"/>
    <mergeCell ref="R270:S270"/>
    <mergeCell ref="R271:S271"/>
    <mergeCell ref="H269:J269"/>
    <mergeCell ref="I248:J248"/>
    <mergeCell ref="K248:M248"/>
    <mergeCell ref="O248:Q248"/>
    <mergeCell ref="R248:S248"/>
    <mergeCell ref="I247:J247"/>
    <mergeCell ref="K247:M247"/>
    <mergeCell ref="R247:S247"/>
    <mergeCell ref="I249:J249"/>
    <mergeCell ref="K249:M249"/>
    <mergeCell ref="O249:Q249"/>
    <mergeCell ref="R249:S249"/>
    <mergeCell ref="I244:J244"/>
    <mergeCell ref="K244:M244"/>
    <mergeCell ref="O244:Q244"/>
    <mergeCell ref="R244:S244"/>
    <mergeCell ref="I246:J246"/>
    <mergeCell ref="K246:M246"/>
    <mergeCell ref="O246:Q246"/>
    <mergeCell ref="I243:J243"/>
    <mergeCell ref="K243:M243"/>
    <mergeCell ref="O243:Q243"/>
    <mergeCell ref="R243:S243"/>
    <mergeCell ref="I245:J245"/>
    <mergeCell ref="K245:M245"/>
    <mergeCell ref="O245:Q245"/>
    <mergeCell ref="R245:S245"/>
    <mergeCell ref="R246:S246"/>
    <mergeCell ref="R237:S237"/>
    <mergeCell ref="K228:M228"/>
    <mergeCell ref="O228:Q228"/>
    <mergeCell ref="I225:J225"/>
    <mergeCell ref="K225:M225"/>
    <mergeCell ref="O225:Q225"/>
    <mergeCell ref="R225:S225"/>
    <mergeCell ref="I235:J235"/>
    <mergeCell ref="K235:M235"/>
    <mergeCell ref="O235:Q235"/>
    <mergeCell ref="R235:S235"/>
    <mergeCell ref="I236:J236"/>
    <mergeCell ref="R236:S236"/>
    <mergeCell ref="K236:M236"/>
    <mergeCell ref="O236:Q236"/>
    <mergeCell ref="I237:J237"/>
    <mergeCell ref="K237:M237"/>
    <mergeCell ref="O237:Q237"/>
    <mergeCell ref="K221:M221"/>
    <mergeCell ref="O221:Q221"/>
    <mergeCell ref="K222:M222"/>
    <mergeCell ref="O222:Q222"/>
    <mergeCell ref="K223:M223"/>
    <mergeCell ref="O223:Q223"/>
    <mergeCell ref="K218:M218"/>
    <mergeCell ref="O218:Q218"/>
    <mergeCell ref="K219:M219"/>
    <mergeCell ref="O219:Q219"/>
    <mergeCell ref="K220:M220"/>
    <mergeCell ref="O220:Q220"/>
    <mergeCell ref="K196:M196"/>
    <mergeCell ref="O196:Q196"/>
    <mergeCell ref="K205:M205"/>
    <mergeCell ref="O205:Q205"/>
    <mergeCell ref="K198:M198"/>
    <mergeCell ref="O198:Q198"/>
    <mergeCell ref="K214:M214"/>
    <mergeCell ref="O214:Q214"/>
    <mergeCell ref="K206:M206"/>
    <mergeCell ref="O206:Q206"/>
    <mergeCell ref="K207:M207"/>
    <mergeCell ref="O207:Q207"/>
    <mergeCell ref="K212:M212"/>
    <mergeCell ref="O212:Q212"/>
    <mergeCell ref="K213:M213"/>
    <mergeCell ref="O213:Q213"/>
    <mergeCell ref="I176:J176"/>
    <mergeCell ref="R176:S176"/>
    <mergeCell ref="K180:M180"/>
    <mergeCell ref="O180:Q180"/>
    <mergeCell ref="K181:M181"/>
    <mergeCell ref="O181:Q181"/>
    <mergeCell ref="K182:M182"/>
    <mergeCell ref="O182:Q182"/>
    <mergeCell ref="K185:M185"/>
    <mergeCell ref="O185:Q185"/>
    <mergeCell ref="K183:M183"/>
    <mergeCell ref="O183:Q183"/>
    <mergeCell ref="I185:J185"/>
    <mergeCell ref="K177:M177"/>
    <mergeCell ref="O177:Q177"/>
    <mergeCell ref="K178:M178"/>
    <mergeCell ref="O178:Q178"/>
    <mergeCell ref="K179:M179"/>
    <mergeCell ref="O179:Q179"/>
    <mergeCell ref="R185:S185"/>
    <mergeCell ref="K174:M174"/>
    <mergeCell ref="O174:Q174"/>
    <mergeCell ref="K175:M175"/>
    <mergeCell ref="O175:Q175"/>
    <mergeCell ref="K176:M176"/>
    <mergeCell ref="O176:Q176"/>
    <mergeCell ref="J134:K134"/>
    <mergeCell ref="M134:N134"/>
    <mergeCell ref="P134:Q134"/>
    <mergeCell ref="J135:K135"/>
    <mergeCell ref="M135:N135"/>
    <mergeCell ref="P135:Q135"/>
    <mergeCell ref="J136:K136"/>
    <mergeCell ref="K156:M156"/>
    <mergeCell ref="O156:Q156"/>
    <mergeCell ref="K154:M154"/>
    <mergeCell ref="O154:Q154"/>
    <mergeCell ref="I155:J155"/>
    <mergeCell ref="K155:M155"/>
    <mergeCell ref="O155:Q155"/>
    <mergeCell ref="P137:Q137"/>
    <mergeCell ref="J138:K138"/>
    <mergeCell ref="M138:N138"/>
    <mergeCell ref="P138:Q138"/>
    <mergeCell ref="P127:Q127"/>
    <mergeCell ref="R127:S127"/>
    <mergeCell ref="J128:K128"/>
    <mergeCell ref="M139:N139"/>
    <mergeCell ref="P139:Q139"/>
    <mergeCell ref="K152:M152"/>
    <mergeCell ref="O152:Q152"/>
    <mergeCell ref="I153:J153"/>
    <mergeCell ref="K153:M153"/>
    <mergeCell ref="O153:Q153"/>
    <mergeCell ref="K150:M150"/>
    <mergeCell ref="O150:Q150"/>
    <mergeCell ref="I151:J151"/>
    <mergeCell ref="K151:M151"/>
    <mergeCell ref="O151:Q151"/>
    <mergeCell ref="K143:M143"/>
    <mergeCell ref="O143:Q143"/>
    <mergeCell ref="I144:J144"/>
    <mergeCell ref="K144:M144"/>
    <mergeCell ref="O144:Q144"/>
    <mergeCell ref="I145:J145"/>
    <mergeCell ref="K145:M145"/>
    <mergeCell ref="O145:Q145"/>
    <mergeCell ref="I148:J148"/>
    <mergeCell ref="J124:K124"/>
    <mergeCell ref="M124:N124"/>
    <mergeCell ref="O124:R124"/>
    <mergeCell ref="J125:K125"/>
    <mergeCell ref="M125:N125"/>
    <mergeCell ref="P125:Q125"/>
    <mergeCell ref="R125:S125"/>
    <mergeCell ref="J126:K126"/>
    <mergeCell ref="M126:N126"/>
    <mergeCell ref="P126:Q126"/>
    <mergeCell ref="R126:S126"/>
    <mergeCell ref="K112:M113"/>
    <mergeCell ref="K114:M114"/>
    <mergeCell ref="O114:Q114"/>
    <mergeCell ref="O115:Q115"/>
    <mergeCell ref="K116:M116"/>
    <mergeCell ref="O116:Q116"/>
    <mergeCell ref="C120:Q122"/>
    <mergeCell ref="J123:K123"/>
    <mergeCell ref="P123:Q123"/>
    <mergeCell ref="P71:S71"/>
    <mergeCell ref="J72:K72"/>
    <mergeCell ref="M72:N72"/>
    <mergeCell ref="P72:S72"/>
    <mergeCell ref="D83:I83"/>
    <mergeCell ref="J83:K83"/>
    <mergeCell ref="D84:I84"/>
    <mergeCell ref="J84:K84"/>
    <mergeCell ref="D85:I85"/>
    <mergeCell ref="J85:K85"/>
    <mergeCell ref="J80:K80"/>
    <mergeCell ref="D81:I81"/>
    <mergeCell ref="J81:K81"/>
    <mergeCell ref="D82:I82"/>
    <mergeCell ref="J82:K82"/>
    <mergeCell ref="D80:I80"/>
    <mergeCell ref="J69:K69"/>
    <mergeCell ref="M69:N69"/>
    <mergeCell ref="H70:I70"/>
    <mergeCell ref="J70:K70"/>
    <mergeCell ref="M70:N70"/>
    <mergeCell ref="H71:I71"/>
    <mergeCell ref="J71:K71"/>
    <mergeCell ref="M71:N71"/>
    <mergeCell ref="H69:I69"/>
    <mergeCell ref="P66:S66"/>
    <mergeCell ref="H67:I67"/>
    <mergeCell ref="J67:K67"/>
    <mergeCell ref="M67:N67"/>
    <mergeCell ref="H68:I68"/>
    <mergeCell ref="J68:K68"/>
    <mergeCell ref="M68:N68"/>
    <mergeCell ref="P68:S68"/>
    <mergeCell ref="H65:I65"/>
    <mergeCell ref="J65:K65"/>
    <mergeCell ref="M65:N65"/>
    <mergeCell ref="H66:I66"/>
    <mergeCell ref="J66:K66"/>
    <mergeCell ref="M66:N66"/>
    <mergeCell ref="P58:S58"/>
    <mergeCell ref="H59:I59"/>
    <mergeCell ref="J59:K59"/>
    <mergeCell ref="M59:N59"/>
    <mergeCell ref="P59:S59"/>
    <mergeCell ref="P57:S57"/>
    <mergeCell ref="H60:I60"/>
    <mergeCell ref="J60:K60"/>
    <mergeCell ref="M60:N60"/>
    <mergeCell ref="H57:I57"/>
    <mergeCell ref="J57:K57"/>
    <mergeCell ref="M57:N57"/>
    <mergeCell ref="H58:I58"/>
    <mergeCell ref="J58:K58"/>
    <mergeCell ref="M58:N58"/>
    <mergeCell ref="P60:S60"/>
    <mergeCell ref="C31:J31"/>
    <mergeCell ref="L31:O31"/>
    <mergeCell ref="J55:K55"/>
    <mergeCell ref="M55:N55"/>
    <mergeCell ref="H56:I56"/>
    <mergeCell ref="J56:K56"/>
    <mergeCell ref="M56:N56"/>
    <mergeCell ref="P56:S56"/>
    <mergeCell ref="O46:P46"/>
    <mergeCell ref="Q46:R46"/>
    <mergeCell ref="J52:K52"/>
    <mergeCell ref="M52:N52"/>
    <mergeCell ref="H53:I53"/>
    <mergeCell ref="M53:N53"/>
    <mergeCell ref="P53:S53"/>
    <mergeCell ref="H54:I54"/>
    <mergeCell ref="P54:S54"/>
    <mergeCell ref="H55:I55"/>
    <mergeCell ref="P55:S55"/>
    <mergeCell ref="J53:K53"/>
    <mergeCell ref="J54:K54"/>
    <mergeCell ref="M54:N54"/>
    <mergeCell ref="O40:R40"/>
    <mergeCell ref="K270:M270"/>
    <mergeCell ref="O270:Q270"/>
    <mergeCell ref="K271:M271"/>
    <mergeCell ref="O271:Q271"/>
    <mergeCell ref="R269:S269"/>
    <mergeCell ref="K157:M157"/>
    <mergeCell ref="O157:Q157"/>
    <mergeCell ref="K158:M158"/>
    <mergeCell ref="O158:Q158"/>
    <mergeCell ref="K163:M163"/>
    <mergeCell ref="O163:Q163"/>
    <mergeCell ref="K159:M159"/>
    <mergeCell ref="O159:Q159"/>
    <mergeCell ref="K160:M160"/>
    <mergeCell ref="O160:Q160"/>
    <mergeCell ref="K164:M164"/>
    <mergeCell ref="O164:Q164"/>
    <mergeCell ref="K165:M165"/>
    <mergeCell ref="O165:Q165"/>
    <mergeCell ref="K166:M166"/>
    <mergeCell ref="O166:Q166"/>
    <mergeCell ref="K161:M161"/>
    <mergeCell ref="O161:Q161"/>
    <mergeCell ref="K162:M162"/>
    <mergeCell ref="P64:S64"/>
    <mergeCell ref="D39:E39"/>
    <mergeCell ref="D42:E42"/>
    <mergeCell ref="D44:E44"/>
    <mergeCell ref="F48:G48"/>
    <mergeCell ref="O48:P48"/>
    <mergeCell ref="J50:K50"/>
    <mergeCell ref="J51:K51"/>
    <mergeCell ref="M51:N51"/>
    <mergeCell ref="C27:J27"/>
    <mergeCell ref="L27:O27"/>
    <mergeCell ref="C28:J28"/>
    <mergeCell ref="L28:O28"/>
    <mergeCell ref="O39:R39"/>
    <mergeCell ref="O41:R41"/>
    <mergeCell ref="O42:R42"/>
    <mergeCell ref="O43:R43"/>
    <mergeCell ref="O44:R44"/>
    <mergeCell ref="O45:R45"/>
    <mergeCell ref="C29:J29"/>
    <mergeCell ref="L29:O29"/>
    <mergeCell ref="C30:J30"/>
    <mergeCell ref="L30:O30"/>
    <mergeCell ref="H61:I61"/>
    <mergeCell ref="J61:K61"/>
    <mergeCell ref="M61:N61"/>
    <mergeCell ref="P61:S61"/>
    <mergeCell ref="H62:I62"/>
    <mergeCell ref="J62:K62"/>
    <mergeCell ref="M62:N62"/>
    <mergeCell ref="D79:I79"/>
    <mergeCell ref="J79:K79"/>
    <mergeCell ref="P62:S62"/>
    <mergeCell ref="P65:S65"/>
    <mergeCell ref="P67:S67"/>
    <mergeCell ref="P69:S69"/>
    <mergeCell ref="P70:S70"/>
    <mergeCell ref="J77:K77"/>
    <mergeCell ref="D78:I78"/>
    <mergeCell ref="J78:K78"/>
    <mergeCell ref="H63:I63"/>
    <mergeCell ref="J63:K63"/>
    <mergeCell ref="M63:N63"/>
    <mergeCell ref="P63:S63"/>
    <mergeCell ref="H64:I64"/>
    <mergeCell ref="J64:K64"/>
    <mergeCell ref="M64:N64"/>
    <mergeCell ref="M95:O95"/>
    <mergeCell ref="M96:O96"/>
    <mergeCell ref="M97:O97"/>
    <mergeCell ref="M98:O98"/>
    <mergeCell ref="M99:O99"/>
    <mergeCell ref="M100:O100"/>
    <mergeCell ref="J89:K89"/>
    <mergeCell ref="J90:K90"/>
    <mergeCell ref="D86:I86"/>
    <mergeCell ref="J86:K86"/>
    <mergeCell ref="D87:I87"/>
    <mergeCell ref="J87:K87"/>
    <mergeCell ref="D88:I88"/>
    <mergeCell ref="J88:K88"/>
    <mergeCell ref="M128:N128"/>
    <mergeCell ref="P128:Q128"/>
    <mergeCell ref="R128:S128"/>
    <mergeCell ref="J129:K129"/>
    <mergeCell ref="M129:N129"/>
    <mergeCell ref="P129:Q129"/>
    <mergeCell ref="R129:S129"/>
    <mergeCell ref="R130:S130"/>
    <mergeCell ref="P131:Q131"/>
    <mergeCell ref="R131:S131"/>
    <mergeCell ref="P130:Q130"/>
    <mergeCell ref="J132:K132"/>
    <mergeCell ref="M132:N132"/>
    <mergeCell ref="P132:Q132"/>
    <mergeCell ref="M136:N136"/>
    <mergeCell ref="I146:J146"/>
    <mergeCell ref="K146:M146"/>
    <mergeCell ref="O146:Q146"/>
    <mergeCell ref="R146:S146"/>
    <mergeCell ref="I147:J147"/>
    <mergeCell ref="K147:M147"/>
    <mergeCell ref="O147:Q147"/>
    <mergeCell ref="R144:S144"/>
    <mergeCell ref="R145:S145"/>
    <mergeCell ref="R132:S132"/>
    <mergeCell ref="R133:S133"/>
    <mergeCell ref="R134:S134"/>
    <mergeCell ref="R135:S135"/>
    <mergeCell ref="R136:S136"/>
    <mergeCell ref="R137:S137"/>
    <mergeCell ref="R138:S138"/>
    <mergeCell ref="P136:Q136"/>
    <mergeCell ref="J137:K137"/>
    <mergeCell ref="M137:N137"/>
    <mergeCell ref="R148:S148"/>
    <mergeCell ref="I149:J149"/>
    <mergeCell ref="K149:M149"/>
    <mergeCell ref="O149:Q149"/>
    <mergeCell ref="R149:S149"/>
    <mergeCell ref="I150:J150"/>
    <mergeCell ref="I152:J152"/>
    <mergeCell ref="I154:J154"/>
    <mergeCell ref="I156:J156"/>
    <mergeCell ref="R156:S156"/>
    <mergeCell ref="K148:M148"/>
    <mergeCell ref="O148:Q148"/>
    <mergeCell ref="I157:J157"/>
    <mergeCell ref="R157:S157"/>
    <mergeCell ref="I166:J166"/>
    <mergeCell ref="R166:S166"/>
    <mergeCell ref="I172:J172"/>
    <mergeCell ref="R172:S172"/>
    <mergeCell ref="R174:S174"/>
    <mergeCell ref="I175:J175"/>
    <mergeCell ref="R175:S175"/>
    <mergeCell ref="O162:Q162"/>
    <mergeCell ref="K171:M171"/>
    <mergeCell ref="O171:Q171"/>
    <mergeCell ref="K172:M172"/>
    <mergeCell ref="O172:Q172"/>
    <mergeCell ref="K173:M173"/>
    <mergeCell ref="O173:Q173"/>
    <mergeCell ref="K167:M167"/>
    <mergeCell ref="O167:Q167"/>
    <mergeCell ref="K168:M168"/>
    <mergeCell ref="O168:Q168"/>
    <mergeCell ref="K169:M169"/>
    <mergeCell ref="O169:Q169"/>
    <mergeCell ref="K170:M170"/>
    <mergeCell ref="O170:Q170"/>
    <mergeCell ref="K191:M191"/>
    <mergeCell ref="O191:Q191"/>
    <mergeCell ref="I193:J193"/>
    <mergeCell ref="R193:S193"/>
    <mergeCell ref="K197:M197"/>
    <mergeCell ref="O197:Q197"/>
    <mergeCell ref="I206:J206"/>
    <mergeCell ref="R206:S206"/>
    <mergeCell ref="K186:M186"/>
    <mergeCell ref="O186:Q186"/>
    <mergeCell ref="K187:M187"/>
    <mergeCell ref="O187:Q187"/>
    <mergeCell ref="K192:M192"/>
    <mergeCell ref="O192:Q192"/>
    <mergeCell ref="K193:M193"/>
    <mergeCell ref="O193:Q193"/>
    <mergeCell ref="K188:M188"/>
    <mergeCell ref="O188:Q188"/>
    <mergeCell ref="K189:M189"/>
    <mergeCell ref="O189:Q189"/>
    <mergeCell ref="K194:M194"/>
    <mergeCell ref="O194:Q194"/>
    <mergeCell ref="K195:M195"/>
    <mergeCell ref="O195:Q195"/>
    <mergeCell ref="I207:J207"/>
    <mergeCell ref="I208:J208"/>
    <mergeCell ref="K208:M208"/>
    <mergeCell ref="O208:Q208"/>
    <mergeCell ref="I209:J209"/>
    <mergeCell ref="K209:M209"/>
    <mergeCell ref="O209:Q209"/>
    <mergeCell ref="I210:J210"/>
    <mergeCell ref="K210:M210"/>
    <mergeCell ref="O210:Q210"/>
    <mergeCell ref="I211:J211"/>
    <mergeCell ref="K211:M211"/>
    <mergeCell ref="O211:Q211"/>
    <mergeCell ref="I212:J212"/>
    <mergeCell ref="I214:J214"/>
    <mergeCell ref="I215:J215"/>
    <mergeCell ref="I216:J216"/>
    <mergeCell ref="I218:J218"/>
    <mergeCell ref="R218:S218"/>
    <mergeCell ref="K215:M215"/>
    <mergeCell ref="O215:Q215"/>
    <mergeCell ref="K216:M216"/>
    <mergeCell ref="O216:Q216"/>
    <mergeCell ref="K217:M217"/>
    <mergeCell ref="O217:Q217"/>
    <mergeCell ref="I213:J213"/>
    <mergeCell ref="K224:M224"/>
    <mergeCell ref="O224:Q224"/>
    <mergeCell ref="K232:M232"/>
    <mergeCell ref="O232:Q232"/>
    <mergeCell ref="I233:J233"/>
    <mergeCell ref="K233:M233"/>
    <mergeCell ref="O233:Q233"/>
    <mergeCell ref="R233:S233"/>
    <mergeCell ref="I234:J234"/>
    <mergeCell ref="K234:M234"/>
    <mergeCell ref="O234:Q234"/>
    <mergeCell ref="R234:S234"/>
    <mergeCell ref="R238:S238"/>
    <mergeCell ref="I239:J239"/>
    <mergeCell ref="R239:S239"/>
    <mergeCell ref="I240:J240"/>
    <mergeCell ref="R240:S240"/>
    <mergeCell ref="I241:J241"/>
    <mergeCell ref="R241:S241"/>
    <mergeCell ref="I242:J242"/>
    <mergeCell ref="R242:S242"/>
    <mergeCell ref="O240:Q240"/>
    <mergeCell ref="K241:M241"/>
    <mergeCell ref="O241:Q241"/>
    <mergeCell ref="K239:M239"/>
    <mergeCell ref="O239:Q239"/>
    <mergeCell ref="I238:J238"/>
    <mergeCell ref="K238:M238"/>
    <mergeCell ref="O238:Q238"/>
    <mergeCell ref="O242:Q242"/>
    <mergeCell ref="I250:J250"/>
    <mergeCell ref="K250:M250"/>
    <mergeCell ref="O250:Q250"/>
    <mergeCell ref="R250:S250"/>
    <mergeCell ref="O257:Q257"/>
    <mergeCell ref="R257:S257"/>
    <mergeCell ref="H258:J258"/>
    <mergeCell ref="R258:S258"/>
    <mergeCell ref="R262:S262"/>
    <mergeCell ref="O258:Q258"/>
    <mergeCell ref="K258:M258"/>
    <mergeCell ref="R256:S256"/>
    <mergeCell ref="H257:J257"/>
    <mergeCell ref="K257:M257"/>
    <mergeCell ref="K254:M254"/>
    <mergeCell ref="O254:Q254"/>
    <mergeCell ref="H255:J255"/>
    <mergeCell ref="K255:M255"/>
    <mergeCell ref="O255:Q255"/>
    <mergeCell ref="R255:S255"/>
    <mergeCell ref="R264:S264"/>
    <mergeCell ref="H265:J265"/>
    <mergeCell ref="R265:S265"/>
    <mergeCell ref="H266:J266"/>
    <mergeCell ref="R266:S266"/>
    <mergeCell ref="R259:S259"/>
    <mergeCell ref="H260:J260"/>
    <mergeCell ref="K260:M260"/>
    <mergeCell ref="O260:Q260"/>
    <mergeCell ref="H259:J259"/>
    <mergeCell ref="K259:M259"/>
    <mergeCell ref="O259:Q259"/>
    <mergeCell ref="K266:M266"/>
    <mergeCell ref="O266:Q266"/>
    <mergeCell ref="R263:S263"/>
    <mergeCell ref="K265:M265"/>
    <mergeCell ref="O265:Q265"/>
    <mergeCell ref="K278:M278"/>
    <mergeCell ref="O278:Q278"/>
    <mergeCell ref="K279:M279"/>
    <mergeCell ref="O279:Q279"/>
    <mergeCell ref="K287:M287"/>
    <mergeCell ref="O287:Q287"/>
    <mergeCell ref="K288:M288"/>
    <mergeCell ref="O288:Q288"/>
    <mergeCell ref="K289:M289"/>
    <mergeCell ref="O289:Q289"/>
    <mergeCell ref="D328:Q330"/>
    <mergeCell ref="L315:N315"/>
    <mergeCell ref="L306:Q314"/>
    <mergeCell ref="K293:M294"/>
    <mergeCell ref="K295:K296"/>
    <mergeCell ref="M295:M296"/>
    <mergeCell ref="O295:Q296"/>
    <mergeCell ref="O297:Q297"/>
    <mergeCell ref="O298:Q298"/>
    <mergeCell ref="L304:N304"/>
    <mergeCell ref="L305:N305"/>
    <mergeCell ref="K335:M335"/>
    <mergeCell ref="O335:Q335"/>
    <mergeCell ref="K336:M336"/>
    <mergeCell ref="O336:Q336"/>
    <mergeCell ref="I343:L343"/>
    <mergeCell ref="N343:Q343"/>
    <mergeCell ref="I344:J344"/>
    <mergeCell ref="K344:L344"/>
    <mergeCell ref="N344:O344"/>
    <mergeCell ref="P344:Q344"/>
    <mergeCell ref="I345:J345"/>
    <mergeCell ref="K345:L345"/>
    <mergeCell ref="N345:O345"/>
    <mergeCell ref="P345:Q345"/>
    <mergeCell ref="I346:J346"/>
    <mergeCell ref="K346:L346"/>
    <mergeCell ref="N346:O346"/>
    <mergeCell ref="P346:Q346"/>
    <mergeCell ref="I347:J347"/>
    <mergeCell ref="K347:L347"/>
    <mergeCell ref="N347:O347"/>
    <mergeCell ref="P347:Q347"/>
    <mergeCell ref="I348:J348"/>
    <mergeCell ref="K348:L348"/>
    <mergeCell ref="N348:O348"/>
    <mergeCell ref="P348:Q348"/>
    <mergeCell ref="I349:J349"/>
    <mergeCell ref="K349:L349"/>
    <mergeCell ref="N349:O349"/>
    <mergeCell ref="P349:Q349"/>
    <mergeCell ref="I350:J350"/>
    <mergeCell ref="K350:L350"/>
    <mergeCell ref="N350:O350"/>
    <mergeCell ref="P350:Q350"/>
    <mergeCell ref="P354:Q354"/>
    <mergeCell ref="I356:J356"/>
    <mergeCell ref="K356:L356"/>
    <mergeCell ref="I357:J357"/>
    <mergeCell ref="K357:L357"/>
    <mergeCell ref="I358:J358"/>
    <mergeCell ref="K358:L358"/>
    <mergeCell ref="I351:J351"/>
    <mergeCell ref="K351:L351"/>
    <mergeCell ref="N351:O351"/>
    <mergeCell ref="P351:Q351"/>
    <mergeCell ref="I352:J352"/>
    <mergeCell ref="K352:L352"/>
    <mergeCell ref="N352:O352"/>
    <mergeCell ref="P352:Q352"/>
    <mergeCell ref="I353:J353"/>
    <mergeCell ref="K353:L353"/>
    <mergeCell ref="N353:O353"/>
    <mergeCell ref="P353:Q353"/>
    <mergeCell ref="I359:J359"/>
    <mergeCell ref="K359:L359"/>
    <mergeCell ref="I360:J360"/>
    <mergeCell ref="K360:L360"/>
    <mergeCell ref="I361:J361"/>
    <mergeCell ref="K361:L361"/>
    <mergeCell ref="I354:J354"/>
    <mergeCell ref="K354:L354"/>
    <mergeCell ref="N354:O354"/>
  </mergeCells>
  <dataValidations count="25">
    <dataValidation type="custom" errorStyle="information" allowBlank="1" showInputMessage="1" showErrorMessage="1" error="The cell allows only numeric input" sqref="M104:O104" xr:uid="{40CEED80-374F-4B00-8C1F-0D894D6C73BF}">
      <formula1>IF(ISNUMBER(M104), M104, "")</formula1>
    </dataValidation>
    <dataValidation type="decimal" errorStyle="information" operator="lessThanOrEqual" allowBlank="1" showInputMessage="1" showErrorMessage="1" errorTitle="Duty free exceeds total retail" error="Please check the value for duty free concessions. Duty free is a subset of total retail concessions (6.3.1.1.1) and therefore should be less than or equal to line 178." sqref="K176:M176 O176:Q176" xr:uid="{6416E489-4182-4114-A5C1-97321AD10020}">
      <formula1>K175</formula1>
    </dataValidation>
    <dataValidation type="list" allowBlank="1" showInputMessage="1" showErrorMessage="1" sqref="M106:O106" xr:uid="{3117F575-0AB0-402C-967D-6A6B0E293FA2}">
      <formula1>$J$369:$J$371</formula1>
    </dataValidation>
    <dataValidation type="list" allowBlank="1" showInputMessage="1" showErrorMessage="1" sqref="K297 M297" xr:uid="{79EA9A30-E474-42DB-AC36-5FBAC180BCD0}">
      <formula1>$O$369:$O$429</formula1>
    </dataValidation>
    <dataValidation type="list" allowBlank="1" showInputMessage="1" showErrorMessage="1" sqref="Q282" xr:uid="{EB223339-14CE-443E-BBC3-55E0B595458B}">
      <formula1>$N$369:$N$378</formula1>
    </dataValidation>
    <dataValidation type="list" allowBlank="1" showInputMessage="1" showErrorMessage="1" sqref="O282" xr:uid="{13DC7083-06D0-42F4-BBE8-C79194E9015F}">
      <formula1>$M$369:$M$388</formula1>
    </dataValidation>
    <dataValidation type="list" allowBlank="1" showInputMessage="1" showErrorMessage="1" sqref="M282" xr:uid="{C9026C02-DAEF-4F8A-A9ED-DEC8FCA01E40}">
      <formula1>$L$369:$L$390</formula1>
    </dataValidation>
    <dataValidation type="list" allowBlank="1" showInputMessage="1" showErrorMessage="1" sqref="K282" xr:uid="{F56CD451-F28E-4F03-AFF3-3B29E507264A}">
      <formula1>$K$369:$K$389</formula1>
    </dataValidation>
    <dataValidation allowBlank="1" showErrorMessage="1" sqref="K149:M149 O149:Q149" xr:uid="{8524739F-6E9D-4631-AEC3-9B758DFF841A}"/>
    <dataValidation type="whole" errorStyle="information" allowBlank="1" showInputMessage="1" showErrorMessage="1" errorTitle="Numerical input" error="Please enter as a whole number" sqref="J80:K90" xr:uid="{9320981A-8C48-480C-80C6-620088E43AF3}">
      <formula1>0</formula1>
      <formula2>1000000</formula2>
    </dataValidation>
    <dataValidation type="whole" errorStyle="information" allowBlank="1" showInputMessage="1" showErrorMessage="1" errorTitle="Air bridge gates" error="Please indicate the number of contact gates equiped with an air bridge" sqref="J79:K79" xr:uid="{98D1F826-6266-49A7-A34B-8EB298FC5014}">
      <formula1>0</formula1>
      <formula2>10000</formula2>
    </dataValidation>
    <dataValidation type="whole" errorStyle="information" allowBlank="1" showInputMessage="1" showErrorMessage="1" errorTitle="Runways" error="Please indicate the number of runways (e.g. 1, 2, 3, 4, etc.)" sqref="J78:K78" xr:uid="{F1487752-E7E2-422B-A0F5-C64279B28D9F}">
      <formula1>1</formula1>
      <formula2>60</formula2>
    </dataValidation>
    <dataValidation type="decimal" errorStyle="information" operator="lessThan" allowBlank="1" showInputMessage="1" showErrorMessage="1" error="Please enter accumulated depreciation on fixed assets as a negative number" sqref="O262:Q262 K262:M262" xr:uid="{B358FBDE-9EDD-49BB-8FAB-2CAD14DF405A}">
      <formula1>0</formula1>
    </dataValidation>
    <dataValidation type="decimal" errorStyle="information" operator="greaterThan" allowBlank="1" showErrorMessage="1" error="Please report assets and liabilities as positive numbers._x000a__x000a_Accumulated depreciation on fixed assets should be reported as negative" prompt="Please report assets and liabilities as positive numbers._x000a__x000a_Accumulated depreciation on fixed assets should be reported as negative_x000a_" sqref="O265:Q271 K263:M263 L255:M260 O263:Q263 K265:M271 K255:K261 O255:O261 P255:Q260" xr:uid="{1F550835-975A-468F-A789-CB47BB6A38AC}">
      <formula1>0</formula1>
    </dataValidation>
    <dataValidation type="custom" allowBlank="1" showInputMessage="1" showErrorMessage="1" sqref="F39:F40" xr:uid="{E73D08DB-6298-4AA5-B95D-0D28A03851C9}">
      <formula1>IF(OR(ISNUMBER(F39), F39=0), F39, "")</formula1>
    </dataValidation>
    <dataValidation errorStyle="information" allowBlank="1" showInputMessage="1" showErrorMessage="1" error="The cell allows only numeric input" sqref="J53:K53 J55:K56 J58:K58 J60:K61 J63:K63 J65:K65 J68:K69 J71:K71" xr:uid="{49E6C3C1-05C8-4F79-B6AA-3A8E8A9549B2}"/>
    <dataValidation type="list" allowBlank="1" showInputMessage="1" showErrorMessage="1" sqref="M102:O102" xr:uid="{BBEE0DC9-B862-478A-989A-B4C337B295A0}">
      <formula1>$I$369:$I$374</formula1>
    </dataValidation>
    <dataValidation type="list" allowBlank="1" showInputMessage="1" showErrorMessage="1" sqref="M100:O100" xr:uid="{5FF0B2E2-826A-4658-A348-519B06DCFAAD}">
      <formula1>$H$369:$H$374</formula1>
    </dataValidation>
    <dataValidation type="list" allowBlank="1" showInputMessage="1" showErrorMessage="1" sqref="M98:O98" xr:uid="{BF647713-5A0A-4EDE-A5FA-A4530F6821F7}">
      <formula1>$G$369:$G$376</formula1>
    </dataValidation>
    <dataValidation type="list" allowBlank="1" showInputMessage="1" showErrorMessage="1" sqref="M96:O96" xr:uid="{7EFB55B8-8061-4067-A0FD-0AE9EFA8DAAA}">
      <formula1>$F$369:$F$372</formula1>
    </dataValidation>
    <dataValidation type="list" allowBlank="1" showInputMessage="1" showErrorMessage="1" sqref="O42:R42" xr:uid="{79F5B4BC-FBD1-407F-B8F2-8C6DDAF3C8EB}">
      <formula1>$C$369:$C$379</formula1>
    </dataValidation>
    <dataValidation type="list" allowBlank="1" showInputMessage="1" showErrorMessage="1" sqref="O44:R44" xr:uid="{3C3650C3-B712-4F50-A8F7-14C92B473F2D}">
      <formula1>$D$369:$D$526</formula1>
    </dataValidation>
    <dataValidation type="list" allowBlank="1" showInputMessage="1" showErrorMessage="1" sqref="M71:N71 M53:N53 M55:N56 M58:N58 M60:N61 M63:N63 M65:N65 M68:N69" xr:uid="{93857C6E-3914-462D-9E7A-F02A5F8ED278}">
      <formula1>$E$369:$E$376</formula1>
    </dataValidation>
    <dataValidation type="list" allowBlank="1" showInputMessage="1" showErrorMessage="1" sqref="O39:R39" xr:uid="{33A20890-E690-4EBD-9F20-8AA99BE22C10}">
      <formula1>$B$369:$B$375</formula1>
    </dataValidation>
    <dataValidation type="custom" errorStyle="information" allowBlank="1" showInputMessage="1" showErrorMessage="1" error="La célula permite sólo la entrada numérica" sqref="K114:M114 K116:M116" xr:uid="{8614D394-92DA-4074-AF13-3CAE04F537A0}">
      <formula1>IF(ISNUMBER(K114), K114, "")</formula1>
    </dataValidation>
  </dataValidations>
  <pageMargins left="0.7" right="0.7" top="0.75" bottom="0.75" header="0.3" footer="0.3"/>
  <pageSetup orientation="portrait"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61648" r:id="rId4" name="Check Box 208">
              <controlPr defaultSize="0" autoFill="0" autoLine="0" autoPict="0">
                <anchor moveWithCells="1">
                  <from>
                    <xdr:col>8</xdr:col>
                    <xdr:colOff>228600</xdr:colOff>
                    <xdr:row>126</xdr:row>
                    <xdr:rowOff>0</xdr:rowOff>
                  </from>
                  <to>
                    <xdr:col>8</xdr:col>
                    <xdr:colOff>457200</xdr:colOff>
                    <xdr:row>127</xdr:row>
                    <xdr:rowOff>38100</xdr:rowOff>
                  </to>
                </anchor>
              </controlPr>
            </control>
          </mc:Choice>
        </mc:AlternateContent>
        <mc:AlternateContent xmlns:mc="http://schemas.openxmlformats.org/markup-compatibility/2006">
          <mc:Choice Requires="x14">
            <control shapeId="61649" r:id="rId5" name="Check Box 209">
              <controlPr defaultSize="0" autoFill="0" autoLine="0" autoPict="0">
                <anchor moveWithCells="1">
                  <from>
                    <xdr:col>8</xdr:col>
                    <xdr:colOff>228600</xdr:colOff>
                    <xdr:row>127</xdr:row>
                    <xdr:rowOff>0</xdr:rowOff>
                  </from>
                  <to>
                    <xdr:col>8</xdr:col>
                    <xdr:colOff>457200</xdr:colOff>
                    <xdr:row>128</xdr:row>
                    <xdr:rowOff>38100</xdr:rowOff>
                  </to>
                </anchor>
              </controlPr>
            </control>
          </mc:Choice>
        </mc:AlternateContent>
        <mc:AlternateContent xmlns:mc="http://schemas.openxmlformats.org/markup-compatibility/2006">
          <mc:Choice Requires="x14">
            <control shapeId="61650" r:id="rId6" name="Check Box 210">
              <controlPr defaultSize="0" autoFill="0" autoLine="0" autoPict="0">
                <anchor moveWithCells="1">
                  <from>
                    <xdr:col>8</xdr:col>
                    <xdr:colOff>228600</xdr:colOff>
                    <xdr:row>128</xdr:row>
                    <xdr:rowOff>0</xdr:rowOff>
                  </from>
                  <to>
                    <xdr:col>8</xdr:col>
                    <xdr:colOff>457200</xdr:colOff>
                    <xdr:row>129</xdr:row>
                    <xdr:rowOff>38100</xdr:rowOff>
                  </to>
                </anchor>
              </controlPr>
            </control>
          </mc:Choice>
        </mc:AlternateContent>
        <mc:AlternateContent xmlns:mc="http://schemas.openxmlformats.org/markup-compatibility/2006">
          <mc:Choice Requires="x14">
            <control shapeId="61651" r:id="rId7" name="Check Box 211">
              <controlPr defaultSize="0" autoFill="0" autoLine="0" autoPict="0">
                <anchor moveWithCells="1">
                  <from>
                    <xdr:col>8</xdr:col>
                    <xdr:colOff>228600</xdr:colOff>
                    <xdr:row>129</xdr:row>
                    <xdr:rowOff>0</xdr:rowOff>
                  </from>
                  <to>
                    <xdr:col>8</xdr:col>
                    <xdr:colOff>457200</xdr:colOff>
                    <xdr:row>130</xdr:row>
                    <xdr:rowOff>38100</xdr:rowOff>
                  </to>
                </anchor>
              </controlPr>
            </control>
          </mc:Choice>
        </mc:AlternateContent>
        <mc:AlternateContent xmlns:mc="http://schemas.openxmlformats.org/markup-compatibility/2006">
          <mc:Choice Requires="x14">
            <control shapeId="61652" r:id="rId8" name="Check Box 212">
              <controlPr defaultSize="0" autoFill="0" autoLine="0" autoPict="0">
                <anchor moveWithCells="1">
                  <from>
                    <xdr:col>8</xdr:col>
                    <xdr:colOff>228600</xdr:colOff>
                    <xdr:row>130</xdr:row>
                    <xdr:rowOff>0</xdr:rowOff>
                  </from>
                  <to>
                    <xdr:col>8</xdr:col>
                    <xdr:colOff>457200</xdr:colOff>
                    <xdr:row>131</xdr:row>
                    <xdr:rowOff>38100</xdr:rowOff>
                  </to>
                </anchor>
              </controlPr>
            </control>
          </mc:Choice>
        </mc:AlternateContent>
        <mc:AlternateContent xmlns:mc="http://schemas.openxmlformats.org/markup-compatibility/2006">
          <mc:Choice Requires="x14">
            <control shapeId="61653" r:id="rId9" name="Check Box 213">
              <controlPr defaultSize="0" autoFill="0" autoLine="0" autoPict="0">
                <anchor moveWithCells="1">
                  <from>
                    <xdr:col>8</xdr:col>
                    <xdr:colOff>228600</xdr:colOff>
                    <xdr:row>131</xdr:row>
                    <xdr:rowOff>0</xdr:rowOff>
                  </from>
                  <to>
                    <xdr:col>8</xdr:col>
                    <xdr:colOff>457200</xdr:colOff>
                    <xdr:row>132</xdr:row>
                    <xdr:rowOff>38100</xdr:rowOff>
                  </to>
                </anchor>
              </controlPr>
            </control>
          </mc:Choice>
        </mc:AlternateContent>
        <mc:AlternateContent xmlns:mc="http://schemas.openxmlformats.org/markup-compatibility/2006">
          <mc:Choice Requires="x14">
            <control shapeId="61654" r:id="rId10" name="Check Box 214">
              <controlPr defaultSize="0" autoFill="0" autoLine="0" autoPict="0">
                <anchor moveWithCells="1">
                  <from>
                    <xdr:col>8</xdr:col>
                    <xdr:colOff>228600</xdr:colOff>
                    <xdr:row>132</xdr:row>
                    <xdr:rowOff>0</xdr:rowOff>
                  </from>
                  <to>
                    <xdr:col>8</xdr:col>
                    <xdr:colOff>457200</xdr:colOff>
                    <xdr:row>133</xdr:row>
                    <xdr:rowOff>38100</xdr:rowOff>
                  </to>
                </anchor>
              </controlPr>
            </control>
          </mc:Choice>
        </mc:AlternateContent>
        <mc:AlternateContent xmlns:mc="http://schemas.openxmlformats.org/markup-compatibility/2006">
          <mc:Choice Requires="x14">
            <control shapeId="61655" r:id="rId11" name="Check Box 215">
              <controlPr defaultSize="0" autoFill="0" autoLine="0" autoPict="0">
                <anchor moveWithCells="1">
                  <from>
                    <xdr:col>8</xdr:col>
                    <xdr:colOff>228600</xdr:colOff>
                    <xdr:row>133</xdr:row>
                    <xdr:rowOff>0</xdr:rowOff>
                  </from>
                  <to>
                    <xdr:col>8</xdr:col>
                    <xdr:colOff>457200</xdr:colOff>
                    <xdr:row>134</xdr:row>
                    <xdr:rowOff>38100</xdr:rowOff>
                  </to>
                </anchor>
              </controlPr>
            </control>
          </mc:Choice>
        </mc:AlternateContent>
        <mc:AlternateContent xmlns:mc="http://schemas.openxmlformats.org/markup-compatibility/2006">
          <mc:Choice Requires="x14">
            <control shapeId="61656" r:id="rId12" name="Check Box 216">
              <controlPr defaultSize="0" autoFill="0" autoLine="0" autoPict="0">
                <anchor moveWithCells="1">
                  <from>
                    <xdr:col>8</xdr:col>
                    <xdr:colOff>228600</xdr:colOff>
                    <xdr:row>134</xdr:row>
                    <xdr:rowOff>0</xdr:rowOff>
                  </from>
                  <to>
                    <xdr:col>8</xdr:col>
                    <xdr:colOff>457200</xdr:colOff>
                    <xdr:row>135</xdr:row>
                    <xdr:rowOff>38100</xdr:rowOff>
                  </to>
                </anchor>
              </controlPr>
            </control>
          </mc:Choice>
        </mc:AlternateContent>
        <mc:AlternateContent xmlns:mc="http://schemas.openxmlformats.org/markup-compatibility/2006">
          <mc:Choice Requires="x14">
            <control shapeId="61657" r:id="rId13" name="Check Box 217">
              <controlPr defaultSize="0" autoFill="0" autoLine="0" autoPict="0">
                <anchor moveWithCells="1">
                  <from>
                    <xdr:col>8</xdr:col>
                    <xdr:colOff>228600</xdr:colOff>
                    <xdr:row>135</xdr:row>
                    <xdr:rowOff>0</xdr:rowOff>
                  </from>
                  <to>
                    <xdr:col>8</xdr:col>
                    <xdr:colOff>457200</xdr:colOff>
                    <xdr:row>136</xdr:row>
                    <xdr:rowOff>38100</xdr:rowOff>
                  </to>
                </anchor>
              </controlPr>
            </control>
          </mc:Choice>
        </mc:AlternateContent>
        <mc:AlternateContent xmlns:mc="http://schemas.openxmlformats.org/markup-compatibility/2006">
          <mc:Choice Requires="x14">
            <control shapeId="61658" r:id="rId14" name="Check Box 218">
              <controlPr defaultSize="0" autoFill="0" autoLine="0" autoPict="0">
                <anchor moveWithCells="1">
                  <from>
                    <xdr:col>8</xdr:col>
                    <xdr:colOff>228600</xdr:colOff>
                    <xdr:row>136</xdr:row>
                    <xdr:rowOff>0</xdr:rowOff>
                  </from>
                  <to>
                    <xdr:col>8</xdr:col>
                    <xdr:colOff>457200</xdr:colOff>
                    <xdr:row>137</xdr:row>
                    <xdr:rowOff>38100</xdr:rowOff>
                  </to>
                </anchor>
              </controlPr>
            </control>
          </mc:Choice>
        </mc:AlternateContent>
        <mc:AlternateContent xmlns:mc="http://schemas.openxmlformats.org/markup-compatibility/2006">
          <mc:Choice Requires="x14">
            <control shapeId="61659" r:id="rId15" name="Check Box 219">
              <controlPr defaultSize="0" autoFill="0" autoLine="0" autoPict="0">
                <anchor moveWithCells="1">
                  <from>
                    <xdr:col>8</xdr:col>
                    <xdr:colOff>228600</xdr:colOff>
                    <xdr:row>137</xdr:row>
                    <xdr:rowOff>0</xdr:rowOff>
                  </from>
                  <to>
                    <xdr:col>8</xdr:col>
                    <xdr:colOff>457200</xdr:colOff>
                    <xdr:row>138</xdr:row>
                    <xdr:rowOff>38100</xdr:rowOff>
                  </to>
                </anchor>
              </controlPr>
            </control>
          </mc:Choice>
        </mc:AlternateContent>
        <mc:AlternateContent xmlns:mc="http://schemas.openxmlformats.org/markup-compatibility/2006">
          <mc:Choice Requires="x14">
            <control shapeId="61660" r:id="rId16" name="Check Box 220">
              <controlPr defaultSize="0" autoFill="0" autoLine="0" autoPict="0">
                <anchor moveWithCells="1">
                  <from>
                    <xdr:col>11</xdr:col>
                    <xdr:colOff>228600</xdr:colOff>
                    <xdr:row>126</xdr:row>
                    <xdr:rowOff>0</xdr:rowOff>
                  </from>
                  <to>
                    <xdr:col>11</xdr:col>
                    <xdr:colOff>457200</xdr:colOff>
                    <xdr:row>127</xdr:row>
                    <xdr:rowOff>38100</xdr:rowOff>
                  </to>
                </anchor>
              </controlPr>
            </control>
          </mc:Choice>
        </mc:AlternateContent>
        <mc:AlternateContent xmlns:mc="http://schemas.openxmlformats.org/markup-compatibility/2006">
          <mc:Choice Requires="x14">
            <control shapeId="61661" r:id="rId17" name="Check Box 221">
              <controlPr defaultSize="0" autoFill="0" autoLine="0" autoPict="0">
                <anchor moveWithCells="1">
                  <from>
                    <xdr:col>11</xdr:col>
                    <xdr:colOff>228600</xdr:colOff>
                    <xdr:row>127</xdr:row>
                    <xdr:rowOff>0</xdr:rowOff>
                  </from>
                  <to>
                    <xdr:col>11</xdr:col>
                    <xdr:colOff>457200</xdr:colOff>
                    <xdr:row>128</xdr:row>
                    <xdr:rowOff>38100</xdr:rowOff>
                  </to>
                </anchor>
              </controlPr>
            </control>
          </mc:Choice>
        </mc:AlternateContent>
        <mc:AlternateContent xmlns:mc="http://schemas.openxmlformats.org/markup-compatibility/2006">
          <mc:Choice Requires="x14">
            <control shapeId="61662" r:id="rId18" name="Check Box 222">
              <controlPr defaultSize="0" autoFill="0" autoLine="0" autoPict="0">
                <anchor moveWithCells="1">
                  <from>
                    <xdr:col>11</xdr:col>
                    <xdr:colOff>228600</xdr:colOff>
                    <xdr:row>128</xdr:row>
                    <xdr:rowOff>0</xdr:rowOff>
                  </from>
                  <to>
                    <xdr:col>11</xdr:col>
                    <xdr:colOff>457200</xdr:colOff>
                    <xdr:row>129</xdr:row>
                    <xdr:rowOff>38100</xdr:rowOff>
                  </to>
                </anchor>
              </controlPr>
            </control>
          </mc:Choice>
        </mc:AlternateContent>
        <mc:AlternateContent xmlns:mc="http://schemas.openxmlformats.org/markup-compatibility/2006">
          <mc:Choice Requires="x14">
            <control shapeId="61663" r:id="rId19" name="Check Box 223">
              <controlPr defaultSize="0" autoFill="0" autoLine="0" autoPict="0">
                <anchor moveWithCells="1">
                  <from>
                    <xdr:col>11</xdr:col>
                    <xdr:colOff>228600</xdr:colOff>
                    <xdr:row>129</xdr:row>
                    <xdr:rowOff>0</xdr:rowOff>
                  </from>
                  <to>
                    <xdr:col>11</xdr:col>
                    <xdr:colOff>457200</xdr:colOff>
                    <xdr:row>130</xdr:row>
                    <xdr:rowOff>38100</xdr:rowOff>
                  </to>
                </anchor>
              </controlPr>
            </control>
          </mc:Choice>
        </mc:AlternateContent>
        <mc:AlternateContent xmlns:mc="http://schemas.openxmlformats.org/markup-compatibility/2006">
          <mc:Choice Requires="x14">
            <control shapeId="61664" r:id="rId20" name="Check Box 224">
              <controlPr defaultSize="0" autoFill="0" autoLine="0" autoPict="0">
                <anchor moveWithCells="1">
                  <from>
                    <xdr:col>11</xdr:col>
                    <xdr:colOff>228600</xdr:colOff>
                    <xdr:row>130</xdr:row>
                    <xdr:rowOff>0</xdr:rowOff>
                  </from>
                  <to>
                    <xdr:col>11</xdr:col>
                    <xdr:colOff>457200</xdr:colOff>
                    <xdr:row>131</xdr:row>
                    <xdr:rowOff>38100</xdr:rowOff>
                  </to>
                </anchor>
              </controlPr>
            </control>
          </mc:Choice>
        </mc:AlternateContent>
        <mc:AlternateContent xmlns:mc="http://schemas.openxmlformats.org/markup-compatibility/2006">
          <mc:Choice Requires="x14">
            <control shapeId="61665" r:id="rId21" name="Check Box 225">
              <controlPr defaultSize="0" autoFill="0" autoLine="0" autoPict="0">
                <anchor moveWithCells="1">
                  <from>
                    <xdr:col>11</xdr:col>
                    <xdr:colOff>228600</xdr:colOff>
                    <xdr:row>131</xdr:row>
                    <xdr:rowOff>0</xdr:rowOff>
                  </from>
                  <to>
                    <xdr:col>11</xdr:col>
                    <xdr:colOff>457200</xdr:colOff>
                    <xdr:row>132</xdr:row>
                    <xdr:rowOff>38100</xdr:rowOff>
                  </to>
                </anchor>
              </controlPr>
            </control>
          </mc:Choice>
        </mc:AlternateContent>
        <mc:AlternateContent xmlns:mc="http://schemas.openxmlformats.org/markup-compatibility/2006">
          <mc:Choice Requires="x14">
            <control shapeId="61666" r:id="rId22" name="Check Box 226">
              <controlPr defaultSize="0" autoFill="0" autoLine="0" autoPict="0">
                <anchor moveWithCells="1">
                  <from>
                    <xdr:col>11</xdr:col>
                    <xdr:colOff>228600</xdr:colOff>
                    <xdr:row>132</xdr:row>
                    <xdr:rowOff>0</xdr:rowOff>
                  </from>
                  <to>
                    <xdr:col>11</xdr:col>
                    <xdr:colOff>457200</xdr:colOff>
                    <xdr:row>133</xdr:row>
                    <xdr:rowOff>38100</xdr:rowOff>
                  </to>
                </anchor>
              </controlPr>
            </control>
          </mc:Choice>
        </mc:AlternateContent>
        <mc:AlternateContent xmlns:mc="http://schemas.openxmlformats.org/markup-compatibility/2006">
          <mc:Choice Requires="x14">
            <control shapeId="61667" r:id="rId23" name="Check Box 227">
              <controlPr defaultSize="0" autoFill="0" autoLine="0" autoPict="0">
                <anchor moveWithCells="1">
                  <from>
                    <xdr:col>11</xdr:col>
                    <xdr:colOff>228600</xdr:colOff>
                    <xdr:row>133</xdr:row>
                    <xdr:rowOff>0</xdr:rowOff>
                  </from>
                  <to>
                    <xdr:col>11</xdr:col>
                    <xdr:colOff>457200</xdr:colOff>
                    <xdr:row>134</xdr:row>
                    <xdr:rowOff>38100</xdr:rowOff>
                  </to>
                </anchor>
              </controlPr>
            </control>
          </mc:Choice>
        </mc:AlternateContent>
        <mc:AlternateContent xmlns:mc="http://schemas.openxmlformats.org/markup-compatibility/2006">
          <mc:Choice Requires="x14">
            <control shapeId="61668" r:id="rId24" name="Check Box 228">
              <controlPr defaultSize="0" autoFill="0" autoLine="0" autoPict="0">
                <anchor moveWithCells="1">
                  <from>
                    <xdr:col>11</xdr:col>
                    <xdr:colOff>228600</xdr:colOff>
                    <xdr:row>134</xdr:row>
                    <xdr:rowOff>0</xdr:rowOff>
                  </from>
                  <to>
                    <xdr:col>11</xdr:col>
                    <xdr:colOff>457200</xdr:colOff>
                    <xdr:row>135</xdr:row>
                    <xdr:rowOff>38100</xdr:rowOff>
                  </to>
                </anchor>
              </controlPr>
            </control>
          </mc:Choice>
        </mc:AlternateContent>
        <mc:AlternateContent xmlns:mc="http://schemas.openxmlformats.org/markup-compatibility/2006">
          <mc:Choice Requires="x14">
            <control shapeId="61669" r:id="rId25" name="Check Box 229">
              <controlPr defaultSize="0" autoFill="0" autoLine="0" autoPict="0">
                <anchor moveWithCells="1">
                  <from>
                    <xdr:col>11</xdr:col>
                    <xdr:colOff>228600</xdr:colOff>
                    <xdr:row>135</xdr:row>
                    <xdr:rowOff>0</xdr:rowOff>
                  </from>
                  <to>
                    <xdr:col>11</xdr:col>
                    <xdr:colOff>457200</xdr:colOff>
                    <xdr:row>136</xdr:row>
                    <xdr:rowOff>38100</xdr:rowOff>
                  </to>
                </anchor>
              </controlPr>
            </control>
          </mc:Choice>
        </mc:AlternateContent>
        <mc:AlternateContent xmlns:mc="http://schemas.openxmlformats.org/markup-compatibility/2006">
          <mc:Choice Requires="x14">
            <control shapeId="61670" r:id="rId26" name="Check Box 230">
              <controlPr defaultSize="0" autoFill="0" autoLine="0" autoPict="0">
                <anchor moveWithCells="1">
                  <from>
                    <xdr:col>11</xdr:col>
                    <xdr:colOff>228600</xdr:colOff>
                    <xdr:row>136</xdr:row>
                    <xdr:rowOff>0</xdr:rowOff>
                  </from>
                  <to>
                    <xdr:col>11</xdr:col>
                    <xdr:colOff>457200</xdr:colOff>
                    <xdr:row>137</xdr:row>
                    <xdr:rowOff>38100</xdr:rowOff>
                  </to>
                </anchor>
              </controlPr>
            </control>
          </mc:Choice>
        </mc:AlternateContent>
        <mc:AlternateContent xmlns:mc="http://schemas.openxmlformats.org/markup-compatibility/2006">
          <mc:Choice Requires="x14">
            <control shapeId="61671" r:id="rId27" name="Check Box 231">
              <controlPr defaultSize="0" autoFill="0" autoLine="0" autoPict="0">
                <anchor moveWithCells="1">
                  <from>
                    <xdr:col>11</xdr:col>
                    <xdr:colOff>228600</xdr:colOff>
                    <xdr:row>137</xdr:row>
                    <xdr:rowOff>0</xdr:rowOff>
                  </from>
                  <to>
                    <xdr:col>11</xdr:col>
                    <xdr:colOff>457200</xdr:colOff>
                    <xdr:row>138</xdr:row>
                    <xdr:rowOff>38100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00B050"/>
  </sheetPr>
  <dimension ref="A1:V544"/>
  <sheetViews>
    <sheetView zoomScale="80" zoomScaleNormal="80" workbookViewId="0">
      <selection activeCell="Y10" sqref="Y10"/>
    </sheetView>
  </sheetViews>
  <sheetFormatPr defaultColWidth="8.85546875" defaultRowHeight="14.25"/>
  <cols>
    <col min="1" max="1" width="2" style="9" customWidth="1"/>
    <col min="2" max="2" width="9.28515625" style="9" customWidth="1"/>
    <col min="3" max="4" width="17.7109375" style="9" customWidth="1"/>
    <col min="5" max="5" width="11" style="9" customWidth="1"/>
    <col min="6" max="6" width="18" style="9" customWidth="1"/>
    <col min="7" max="7" width="10.85546875" style="9" customWidth="1"/>
    <col min="8" max="8" width="16.28515625" style="9" customWidth="1"/>
    <col min="9" max="12" width="13" style="9" customWidth="1"/>
    <col min="13" max="13" width="9.28515625" style="9" customWidth="1"/>
    <col min="14" max="17" width="13" style="9" customWidth="1"/>
    <col min="18" max="19" width="9.28515625" style="9" customWidth="1"/>
    <col min="20" max="16384" width="8.85546875" style="9"/>
  </cols>
  <sheetData>
    <row r="1" spans="2:19" s="6" customFormat="1" ht="9.75" customHeight="1" thickBot="1"/>
    <row r="2" spans="2:19" s="6" customFormat="1" ht="15" customHeight="1" thickTop="1">
      <c r="B2" s="842"/>
      <c r="C2" s="843"/>
      <c r="D2" s="843"/>
      <c r="E2" s="843"/>
      <c r="F2" s="843"/>
      <c r="G2" s="843"/>
      <c r="H2" s="843"/>
      <c r="I2" s="843"/>
      <c r="J2" s="843"/>
      <c r="K2" s="843"/>
      <c r="L2" s="843"/>
      <c r="M2" s="843"/>
      <c r="N2" s="843"/>
      <c r="O2" s="843"/>
      <c r="P2" s="843"/>
      <c r="Q2" s="843"/>
      <c r="R2" s="843"/>
      <c r="S2" s="844"/>
    </row>
    <row r="3" spans="2:19" s="6" customFormat="1" ht="14.25" customHeight="1">
      <c r="B3" s="845"/>
      <c r="C3" s="846"/>
      <c r="D3" s="846"/>
      <c r="E3" s="846"/>
      <c r="F3" s="846"/>
      <c r="G3" s="846"/>
      <c r="H3" s="846"/>
      <c r="I3" s="846"/>
      <c r="J3" s="846"/>
      <c r="K3" s="846"/>
      <c r="L3" s="846"/>
      <c r="M3" s="846"/>
      <c r="N3" s="846"/>
      <c r="O3" s="846"/>
      <c r="P3" s="846"/>
      <c r="Q3" s="846"/>
      <c r="R3" s="846"/>
      <c r="S3" s="847"/>
    </row>
    <row r="4" spans="2:19" s="6" customFormat="1" ht="14.25" customHeight="1">
      <c r="B4" s="845"/>
      <c r="C4" s="846"/>
      <c r="D4" s="846"/>
      <c r="E4" s="846"/>
      <c r="F4" s="846"/>
      <c r="G4" s="846"/>
      <c r="H4" s="846"/>
      <c r="I4" s="846"/>
      <c r="J4" s="846"/>
      <c r="K4" s="846"/>
      <c r="L4" s="846"/>
      <c r="M4" s="846"/>
      <c r="N4" s="846"/>
      <c r="O4" s="846"/>
      <c r="P4" s="846"/>
      <c r="Q4" s="846"/>
      <c r="R4" s="846"/>
      <c r="S4" s="847"/>
    </row>
    <row r="5" spans="2:19" s="6" customFormat="1" ht="14.25" customHeight="1">
      <c r="B5" s="845"/>
      <c r="C5" s="846"/>
      <c r="D5" s="846"/>
      <c r="E5" s="848" t="s">
        <v>11036</v>
      </c>
      <c r="F5" s="848"/>
      <c r="G5" s="848"/>
      <c r="H5" s="848"/>
      <c r="I5" s="848"/>
      <c r="J5" s="848"/>
      <c r="K5" s="848"/>
      <c r="L5" s="848"/>
      <c r="M5" s="848"/>
      <c r="N5" s="848"/>
      <c r="O5" s="848"/>
      <c r="P5" s="848"/>
      <c r="Q5" s="848"/>
      <c r="R5" s="846"/>
      <c r="S5" s="847"/>
    </row>
    <row r="6" spans="2:19" s="6" customFormat="1" ht="26.25" customHeight="1">
      <c r="B6" s="365"/>
      <c r="C6" s="327"/>
      <c r="D6" s="327"/>
      <c r="E6" s="848"/>
      <c r="F6" s="848"/>
      <c r="G6" s="848"/>
      <c r="H6" s="848"/>
      <c r="I6" s="848"/>
      <c r="J6" s="848"/>
      <c r="K6" s="848"/>
      <c r="L6" s="848"/>
      <c r="M6" s="848"/>
      <c r="N6" s="848"/>
      <c r="O6" s="848"/>
      <c r="P6" s="848"/>
      <c r="Q6" s="848"/>
      <c r="R6" s="327"/>
      <c r="S6" s="366"/>
    </row>
    <row r="7" spans="2:19" s="6" customFormat="1" ht="15">
      <c r="B7" s="365"/>
      <c r="C7" s="327"/>
      <c r="D7" s="327"/>
      <c r="E7" s="182"/>
      <c r="F7" s="327"/>
      <c r="G7" s="327"/>
      <c r="H7" s="327"/>
      <c r="I7" s="327"/>
      <c r="J7" s="327"/>
      <c r="K7" s="199"/>
      <c r="L7" s="199"/>
      <c r="M7" s="199"/>
      <c r="N7" s="199"/>
      <c r="O7" s="229"/>
      <c r="P7" s="199"/>
      <c r="Q7" s="199"/>
      <c r="R7" s="327"/>
      <c r="S7" s="366"/>
    </row>
    <row r="8" spans="2:19" s="6" customFormat="1" ht="18">
      <c r="B8" s="365"/>
      <c r="C8" s="327"/>
      <c r="D8" s="327"/>
      <c r="E8" s="181" t="s">
        <v>11038</v>
      </c>
      <c r="F8" s="327"/>
      <c r="G8" s="327"/>
      <c r="H8" s="327"/>
      <c r="I8" s="327"/>
      <c r="J8" s="327"/>
      <c r="K8" s="199"/>
      <c r="L8" s="199"/>
      <c r="M8" s="199"/>
      <c r="N8" s="199"/>
      <c r="O8" s="229"/>
      <c r="P8" s="199"/>
      <c r="Q8" s="199"/>
      <c r="R8" s="327"/>
      <c r="S8" s="366"/>
    </row>
    <row r="9" spans="2:19" s="6" customFormat="1">
      <c r="B9" s="365"/>
      <c r="C9" s="172"/>
      <c r="D9" s="183"/>
      <c r="E9" s="183"/>
      <c r="F9" s="327"/>
      <c r="G9" s="173"/>
      <c r="H9" s="32"/>
      <c r="I9" s="32"/>
      <c r="J9" s="32"/>
      <c r="K9" s="230"/>
      <c r="L9" s="230"/>
      <c r="M9" s="230"/>
      <c r="N9" s="230"/>
      <c r="O9" s="230"/>
      <c r="P9" s="230"/>
      <c r="Q9" s="199"/>
      <c r="R9" s="327"/>
      <c r="S9" s="366"/>
    </row>
    <row r="10" spans="2:19" s="6" customFormat="1">
      <c r="B10" s="365"/>
      <c r="C10" s="115"/>
      <c r="D10" s="182"/>
      <c r="E10" s="183" t="s">
        <v>172</v>
      </c>
      <c r="F10" s="327"/>
      <c r="G10" s="173"/>
      <c r="H10" s="32"/>
      <c r="I10" s="32"/>
      <c r="J10" s="32"/>
      <c r="K10" s="230"/>
      <c r="L10" s="230"/>
      <c r="M10" s="230"/>
      <c r="N10" s="230"/>
      <c r="O10" s="230"/>
      <c r="P10" s="230"/>
      <c r="Q10" s="199"/>
      <c r="R10" s="327"/>
      <c r="S10" s="366"/>
    </row>
    <row r="11" spans="2:19" s="6" customFormat="1">
      <c r="B11" s="397"/>
      <c r="C11" s="174"/>
      <c r="D11" s="174"/>
      <c r="E11" s="182" t="s">
        <v>310</v>
      </c>
      <c r="F11" s="327"/>
      <c r="G11" s="259"/>
      <c r="H11" s="31"/>
      <c r="I11" s="32"/>
      <c r="J11" s="32"/>
      <c r="K11" s="230"/>
      <c r="L11" s="230"/>
      <c r="M11" s="230"/>
      <c r="N11" s="230"/>
      <c r="O11" s="230"/>
      <c r="P11" s="230"/>
      <c r="Q11" s="199"/>
      <c r="R11" s="327"/>
      <c r="S11" s="366"/>
    </row>
    <row r="12" spans="2:19" s="6" customFormat="1">
      <c r="B12" s="397"/>
      <c r="C12" s="174"/>
      <c r="D12" s="174"/>
      <c r="E12" s="174" t="s">
        <v>177</v>
      </c>
      <c r="F12" s="329" t="s">
        <v>311</v>
      </c>
      <c r="G12" s="259"/>
      <c r="H12" s="31"/>
      <c r="I12" s="32"/>
      <c r="J12" s="32"/>
      <c r="K12" s="230"/>
      <c r="L12" s="230"/>
      <c r="M12" s="230"/>
      <c r="N12" s="230"/>
      <c r="O12" s="230"/>
      <c r="P12" s="230"/>
      <c r="Q12" s="199"/>
      <c r="R12" s="327"/>
      <c r="S12" s="366"/>
    </row>
    <row r="13" spans="2:19" s="6" customFormat="1">
      <c r="B13" s="397"/>
      <c r="C13" s="174"/>
      <c r="D13" s="174"/>
      <c r="E13" s="174" t="s">
        <v>177</v>
      </c>
      <c r="F13" s="329" t="s">
        <v>704</v>
      </c>
      <c r="G13" s="259"/>
      <c r="H13" s="31"/>
      <c r="I13" s="32"/>
      <c r="J13" s="32"/>
      <c r="K13" s="230"/>
      <c r="L13" s="230"/>
      <c r="M13" s="230"/>
      <c r="N13" s="230"/>
      <c r="O13" s="230"/>
      <c r="P13" s="230"/>
      <c r="Q13" s="199"/>
      <c r="R13" s="327"/>
      <c r="S13" s="366"/>
    </row>
    <row r="14" spans="2:19" s="6" customFormat="1">
      <c r="B14" s="397"/>
      <c r="C14" s="174"/>
      <c r="D14" s="174"/>
      <c r="E14" s="174" t="s">
        <v>177</v>
      </c>
      <c r="F14" s="329" t="s">
        <v>312</v>
      </c>
      <c r="G14" s="175"/>
      <c r="H14" s="31"/>
      <c r="I14" s="32"/>
      <c r="J14" s="32"/>
      <c r="K14" s="230"/>
      <c r="L14" s="230"/>
      <c r="M14" s="230"/>
      <c r="N14" s="230"/>
      <c r="O14" s="230"/>
      <c r="P14" s="230"/>
      <c r="Q14" s="199"/>
      <c r="R14" s="327"/>
      <c r="S14" s="366"/>
    </row>
    <row r="15" spans="2:19" s="6" customFormat="1">
      <c r="B15" s="397"/>
      <c r="C15" s="36"/>
      <c r="D15" s="36"/>
      <c r="E15" s="174" t="s">
        <v>177</v>
      </c>
      <c r="F15" s="175" t="s">
        <v>6900</v>
      </c>
      <c r="G15" s="173"/>
      <c r="H15" s="32"/>
      <c r="I15" s="32"/>
      <c r="J15" s="32"/>
      <c r="K15" s="230"/>
      <c r="L15" s="230"/>
      <c r="M15" s="230"/>
      <c r="N15" s="230"/>
      <c r="O15" s="230"/>
      <c r="P15" s="230"/>
      <c r="Q15" s="199"/>
      <c r="R15" s="327"/>
      <c r="S15" s="366"/>
    </row>
    <row r="16" spans="2:19" s="6" customFormat="1">
      <c r="B16" s="397"/>
      <c r="C16" s="115"/>
      <c r="D16" s="182"/>
      <c r="E16" s="182" t="s">
        <v>7813</v>
      </c>
      <c r="F16" s="327"/>
      <c r="G16" s="173"/>
      <c r="H16" s="32"/>
      <c r="I16" s="32"/>
      <c r="J16" s="32"/>
      <c r="K16" s="230"/>
      <c r="L16" s="230"/>
      <c r="M16" s="230"/>
      <c r="N16" s="230"/>
      <c r="O16" s="230"/>
      <c r="P16" s="230"/>
      <c r="Q16" s="199"/>
      <c r="R16" s="327"/>
      <c r="S16" s="366"/>
    </row>
    <row r="17" spans="2:19" s="6" customFormat="1">
      <c r="B17" s="397"/>
      <c r="C17" s="115"/>
      <c r="D17" s="182"/>
      <c r="E17" s="182" t="s">
        <v>313</v>
      </c>
      <c r="F17" s="327"/>
      <c r="G17" s="173"/>
      <c r="H17" s="32"/>
      <c r="I17" s="32"/>
      <c r="J17" s="32"/>
      <c r="K17" s="230"/>
      <c r="L17" s="230"/>
      <c r="M17" s="230"/>
      <c r="N17" s="230"/>
      <c r="O17" s="230"/>
      <c r="P17" s="230"/>
      <c r="Q17" s="199"/>
      <c r="R17" s="327"/>
      <c r="S17" s="366"/>
    </row>
    <row r="18" spans="2:19" s="6" customFormat="1">
      <c r="B18" s="397"/>
      <c r="C18" s="115"/>
      <c r="D18" s="182"/>
      <c r="E18" s="182" t="s">
        <v>6905</v>
      </c>
      <c r="F18" s="327"/>
      <c r="G18" s="173"/>
      <c r="H18" s="32"/>
      <c r="I18" s="32"/>
      <c r="J18" s="32"/>
      <c r="K18" s="230"/>
      <c r="L18" s="230"/>
      <c r="M18" s="230"/>
      <c r="N18" s="230"/>
      <c r="O18" s="230"/>
      <c r="P18" s="230"/>
      <c r="Q18" s="199"/>
      <c r="R18" s="327"/>
      <c r="S18" s="366"/>
    </row>
    <row r="19" spans="2:19" s="6" customFormat="1">
      <c r="B19" s="397"/>
      <c r="C19" s="115"/>
      <c r="D19" s="115"/>
      <c r="E19" s="327"/>
      <c r="F19" s="115"/>
      <c r="G19" s="173"/>
      <c r="H19" s="32"/>
      <c r="I19" s="32"/>
      <c r="J19" s="32"/>
      <c r="K19" s="230"/>
      <c r="L19" s="230"/>
      <c r="M19" s="230"/>
      <c r="N19" s="230"/>
      <c r="O19" s="230"/>
      <c r="P19" s="230"/>
      <c r="Q19" s="199"/>
      <c r="R19" s="327"/>
      <c r="S19" s="366"/>
    </row>
    <row r="20" spans="2:19" s="6" customFormat="1" ht="15.75">
      <c r="B20" s="397"/>
      <c r="C20" s="176"/>
      <c r="D20" s="177"/>
      <c r="E20" s="178" t="s">
        <v>7814</v>
      </c>
      <c r="F20" s="178"/>
      <c r="G20" s="178"/>
      <c r="H20" s="178"/>
      <c r="I20" s="178"/>
      <c r="J20" s="178"/>
      <c r="K20" s="231"/>
      <c r="L20" s="231"/>
      <c r="M20" s="231"/>
      <c r="N20" s="231"/>
      <c r="O20" s="204"/>
      <c r="P20" s="204"/>
      <c r="Q20" s="339"/>
      <c r="R20" s="327"/>
      <c r="S20" s="366"/>
    </row>
    <row r="21" spans="2:19" s="6" customFormat="1" ht="15" thickBot="1">
      <c r="B21" s="398"/>
      <c r="C21" s="399"/>
      <c r="D21" s="399"/>
      <c r="E21" s="399"/>
      <c r="F21" s="399"/>
      <c r="G21" s="399"/>
      <c r="H21" s="399"/>
      <c r="I21" s="399"/>
      <c r="J21" s="399"/>
      <c r="K21" s="400"/>
      <c r="L21" s="400"/>
      <c r="M21" s="400"/>
      <c r="N21" s="369"/>
      <c r="O21" s="369"/>
      <c r="P21" s="369"/>
      <c r="Q21" s="369"/>
      <c r="R21" s="368"/>
      <c r="S21" s="370"/>
    </row>
    <row r="22" spans="2:19" s="6" customFormat="1" ht="15.75" thickTop="1" thickBot="1"/>
    <row r="23" spans="2:19" s="6" customFormat="1" ht="15" thickTop="1">
      <c r="B23" s="379"/>
      <c r="C23" s="363"/>
      <c r="D23" s="363"/>
      <c r="E23" s="363"/>
      <c r="F23" s="363"/>
      <c r="G23" s="363"/>
      <c r="H23" s="363"/>
      <c r="I23" s="363"/>
      <c r="J23" s="363"/>
      <c r="K23" s="363"/>
      <c r="L23" s="363"/>
      <c r="M23" s="363"/>
      <c r="N23" s="363"/>
      <c r="O23" s="363"/>
      <c r="P23" s="363"/>
      <c r="Q23" s="363"/>
      <c r="R23" s="363"/>
      <c r="S23" s="380"/>
    </row>
    <row r="24" spans="2:19" s="6" customFormat="1" ht="15.75">
      <c r="B24" s="381"/>
      <c r="C24" s="231" t="s">
        <v>7860</v>
      </c>
      <c r="D24" s="231" t="s">
        <v>7815</v>
      </c>
      <c r="E24" s="199"/>
      <c r="F24" s="199"/>
      <c r="G24" s="199"/>
      <c r="H24" s="199"/>
      <c r="I24" s="199"/>
      <c r="J24" s="199"/>
      <c r="K24" s="199"/>
      <c r="L24" s="199"/>
      <c r="M24" s="199"/>
      <c r="N24" s="199"/>
      <c r="O24" s="199"/>
      <c r="P24" s="199"/>
      <c r="Q24" s="199"/>
      <c r="R24" s="199"/>
      <c r="S24" s="382"/>
    </row>
    <row r="25" spans="2:19" s="6" customFormat="1">
      <c r="B25" s="381"/>
      <c r="C25" s="182"/>
      <c r="D25" s="194"/>
      <c r="E25" s="182"/>
      <c r="F25" s="182"/>
      <c r="G25" s="182"/>
      <c r="H25" s="182"/>
      <c r="I25" s="182"/>
      <c r="J25" s="184"/>
      <c r="K25" s="194"/>
      <c r="L25" s="184" t="s">
        <v>7816</v>
      </c>
      <c r="M25" s="194"/>
      <c r="N25" s="182"/>
      <c r="O25" s="182"/>
      <c r="P25" s="182"/>
      <c r="Q25" s="199"/>
      <c r="R25" s="199"/>
      <c r="S25" s="382"/>
    </row>
    <row r="26" spans="2:19" s="6" customFormat="1" ht="15" thickBot="1">
      <c r="B26" s="381"/>
      <c r="C26" s="184" t="s">
        <v>314</v>
      </c>
      <c r="D26" s="182"/>
      <c r="E26" s="182"/>
      <c r="F26" s="182"/>
      <c r="G26" s="182"/>
      <c r="H26" s="182"/>
      <c r="I26" s="182"/>
      <c r="J26" s="182"/>
      <c r="K26" s="182"/>
      <c r="L26" s="185" t="s">
        <v>391</v>
      </c>
      <c r="M26" s="194"/>
      <c r="N26" s="182"/>
      <c r="O26" s="182"/>
      <c r="P26" s="182"/>
      <c r="Q26" s="199"/>
      <c r="R26" s="199"/>
      <c r="S26" s="382"/>
    </row>
    <row r="27" spans="2:19" s="6" customFormat="1" ht="15" thickBot="1">
      <c r="B27" s="381"/>
      <c r="C27" s="518"/>
      <c r="D27" s="715"/>
      <c r="E27" s="715"/>
      <c r="F27" s="715"/>
      <c r="G27" s="715"/>
      <c r="H27" s="715"/>
      <c r="I27" s="715"/>
      <c r="J27" s="519"/>
      <c r="K27" s="182"/>
      <c r="L27" s="716"/>
      <c r="M27" s="717"/>
      <c r="N27" s="717"/>
      <c r="O27" s="718"/>
      <c r="P27" s="182"/>
      <c r="Q27" s="199"/>
      <c r="R27" s="199"/>
      <c r="S27" s="382"/>
    </row>
    <row r="28" spans="2:19" s="6" customFormat="1">
      <c r="B28" s="381"/>
      <c r="C28" s="562" t="s">
        <v>315</v>
      </c>
      <c r="D28" s="562"/>
      <c r="E28" s="562"/>
      <c r="F28" s="562"/>
      <c r="G28" s="562"/>
      <c r="H28" s="562"/>
      <c r="I28" s="562"/>
      <c r="J28" s="562"/>
      <c r="K28" s="182"/>
      <c r="L28" s="724" t="s">
        <v>316</v>
      </c>
      <c r="M28" s="724"/>
      <c r="N28" s="724"/>
      <c r="O28" s="724"/>
      <c r="P28" s="182"/>
      <c r="Q28" s="199"/>
      <c r="R28" s="199"/>
      <c r="S28" s="382"/>
    </row>
    <row r="29" spans="2:19" s="6" customFormat="1">
      <c r="B29" s="381"/>
      <c r="C29" s="518"/>
      <c r="D29" s="715"/>
      <c r="E29" s="715"/>
      <c r="F29" s="715"/>
      <c r="G29" s="715"/>
      <c r="H29" s="715"/>
      <c r="I29" s="715"/>
      <c r="J29" s="519"/>
      <c r="K29" s="182"/>
      <c r="L29" s="551"/>
      <c r="M29" s="552"/>
      <c r="N29" s="552"/>
      <c r="O29" s="553"/>
      <c r="P29" s="182"/>
      <c r="Q29" s="199"/>
      <c r="R29" s="199"/>
      <c r="S29" s="382"/>
    </row>
    <row r="30" spans="2:19" s="6" customFormat="1">
      <c r="B30" s="381"/>
      <c r="C30" s="562" t="s">
        <v>574</v>
      </c>
      <c r="D30" s="562"/>
      <c r="E30" s="562"/>
      <c r="F30" s="562"/>
      <c r="G30" s="562"/>
      <c r="H30" s="562"/>
      <c r="I30" s="562"/>
      <c r="J30" s="562"/>
      <c r="K30" s="182"/>
      <c r="L30" s="525" t="s">
        <v>317</v>
      </c>
      <c r="M30" s="525"/>
      <c r="N30" s="525"/>
      <c r="O30" s="525"/>
      <c r="P30" s="182"/>
      <c r="Q30" s="199"/>
      <c r="R30" s="199"/>
      <c r="S30" s="382"/>
    </row>
    <row r="31" spans="2:19" s="6" customFormat="1" ht="15">
      <c r="B31" s="381"/>
      <c r="C31" s="518"/>
      <c r="D31" s="715"/>
      <c r="E31" s="715"/>
      <c r="F31" s="715"/>
      <c r="G31" s="715"/>
      <c r="H31" s="715"/>
      <c r="I31" s="715"/>
      <c r="J31" s="519"/>
      <c r="K31" s="182"/>
      <c r="L31" s="554"/>
      <c r="M31" s="686"/>
      <c r="N31" s="686"/>
      <c r="O31" s="687"/>
      <c r="P31" s="182"/>
      <c r="Q31" s="199"/>
      <c r="R31" s="199"/>
      <c r="S31" s="382"/>
    </row>
    <row r="32" spans="2:19" s="6" customFormat="1" ht="15" thickBot="1">
      <c r="B32" s="384"/>
      <c r="C32" s="369"/>
      <c r="D32" s="369"/>
      <c r="E32" s="369"/>
      <c r="F32" s="369"/>
      <c r="G32" s="369"/>
      <c r="H32" s="369"/>
      <c r="I32" s="369"/>
      <c r="J32" s="369"/>
      <c r="K32" s="369"/>
      <c r="L32" s="369"/>
      <c r="M32" s="369"/>
      <c r="N32" s="369"/>
      <c r="O32" s="369"/>
      <c r="P32" s="369"/>
      <c r="Q32" s="369"/>
      <c r="R32" s="369"/>
      <c r="S32" s="385"/>
    </row>
    <row r="33" spans="2:19" s="6" customFormat="1" ht="15.75" thickTop="1" thickBot="1">
      <c r="B33" s="232"/>
      <c r="C33" s="232"/>
      <c r="D33" s="232"/>
      <c r="E33" s="232"/>
      <c r="F33" s="232"/>
      <c r="G33" s="232"/>
      <c r="H33" s="232"/>
      <c r="I33" s="232"/>
      <c r="J33" s="232"/>
      <c r="K33" s="232"/>
      <c r="L33" s="232"/>
      <c r="M33" s="232"/>
      <c r="N33" s="232"/>
      <c r="O33" s="232"/>
      <c r="P33" s="232"/>
      <c r="Q33" s="232"/>
      <c r="R33" s="232"/>
      <c r="S33" s="232"/>
    </row>
    <row r="34" spans="2:19" s="6" customFormat="1" ht="15" thickTop="1">
      <c r="B34" s="379"/>
      <c r="C34" s="363"/>
      <c r="D34" s="363"/>
      <c r="E34" s="363"/>
      <c r="F34" s="363"/>
      <c r="G34" s="363"/>
      <c r="H34" s="363"/>
      <c r="I34" s="363"/>
      <c r="J34" s="363"/>
      <c r="K34" s="363"/>
      <c r="L34" s="363"/>
      <c r="M34" s="363"/>
      <c r="N34" s="363"/>
      <c r="O34" s="363"/>
      <c r="P34" s="363"/>
      <c r="Q34" s="363"/>
      <c r="R34" s="363"/>
      <c r="S34" s="380"/>
    </row>
    <row r="35" spans="2:19" s="6" customFormat="1" ht="15.75">
      <c r="B35" s="381"/>
      <c r="C35" s="231" t="s">
        <v>7859</v>
      </c>
      <c r="D35" s="231" t="s">
        <v>7839</v>
      </c>
      <c r="E35" s="199"/>
      <c r="F35" s="199"/>
      <c r="G35" s="199"/>
      <c r="H35" s="199"/>
      <c r="I35" s="199"/>
      <c r="J35" s="199"/>
      <c r="K35" s="199"/>
      <c r="L35" s="199"/>
      <c r="M35" s="199"/>
      <c r="N35" s="199"/>
      <c r="O35" s="199"/>
      <c r="P35" s="199"/>
      <c r="Q35" s="199"/>
      <c r="R35" s="199"/>
      <c r="S35" s="382"/>
    </row>
    <row r="36" spans="2:19" s="6" customFormat="1" ht="15.75">
      <c r="B36" s="381"/>
      <c r="C36" s="231"/>
      <c r="D36" s="236"/>
      <c r="E36" s="199"/>
      <c r="F36" s="199"/>
      <c r="G36" s="199"/>
      <c r="H36" s="199"/>
      <c r="I36" s="199"/>
      <c r="J36" s="199"/>
      <c r="K36" s="199"/>
      <c r="L36" s="199"/>
      <c r="M36" s="199"/>
      <c r="N36" s="199"/>
      <c r="O36" s="199"/>
      <c r="P36" s="199"/>
      <c r="Q36" s="199"/>
      <c r="R36" s="199"/>
      <c r="S36" s="382"/>
    </row>
    <row r="37" spans="2:19" s="6" customFormat="1" ht="15">
      <c r="B37" s="381"/>
      <c r="C37" s="186" t="s">
        <v>705</v>
      </c>
      <c r="D37" s="236"/>
      <c r="E37" s="199"/>
      <c r="F37" s="188">
        <v>2022</v>
      </c>
      <c r="G37" s="204" t="str">
        <f>IF(ISTEXT(L27), L27, "")</f>
        <v/>
      </c>
      <c r="H37" s="188">
        <v>2021</v>
      </c>
      <c r="I37" s="199"/>
      <c r="J37" s="199"/>
      <c r="K37" s="199"/>
      <c r="L37" s="199"/>
      <c r="M37" s="199"/>
      <c r="N37" s="199"/>
      <c r="O37" s="199"/>
      <c r="P37" s="199"/>
      <c r="Q37" s="199"/>
      <c r="R37" s="199"/>
      <c r="S37" s="382"/>
    </row>
    <row r="38" spans="2:19" s="6" customFormat="1">
      <c r="B38" s="381"/>
      <c r="C38" s="186"/>
      <c r="D38" s="236"/>
      <c r="E38" s="199"/>
      <c r="F38" s="264"/>
      <c r="G38" s="265"/>
      <c r="H38" s="265"/>
      <c r="I38" s="199"/>
      <c r="J38" s="199"/>
      <c r="K38" s="199"/>
      <c r="L38" s="199"/>
      <c r="M38" s="199"/>
      <c r="N38" s="199"/>
      <c r="O38" s="199"/>
      <c r="P38" s="199"/>
      <c r="Q38" s="199"/>
      <c r="R38" s="199"/>
      <c r="S38" s="382"/>
    </row>
    <row r="39" spans="2:19" s="6" customFormat="1">
      <c r="B39" s="381"/>
      <c r="C39" s="261">
        <v>2.1</v>
      </c>
      <c r="D39" s="329" t="s">
        <v>318</v>
      </c>
      <c r="E39" s="308"/>
      <c r="F39" s="266"/>
      <c r="G39" s="265"/>
      <c r="H39" s="266"/>
      <c r="I39" s="182"/>
      <c r="J39" s="261">
        <v>2.5</v>
      </c>
      <c r="K39" s="184" t="s">
        <v>1504</v>
      </c>
      <c r="L39" s="182"/>
      <c r="M39" s="182"/>
      <c r="N39" s="182"/>
      <c r="O39" s="518"/>
      <c r="P39" s="715"/>
      <c r="Q39" s="715"/>
      <c r="R39" s="519"/>
      <c r="S39" s="382"/>
    </row>
    <row r="40" spans="2:19" s="6" customFormat="1">
      <c r="B40" s="381"/>
      <c r="C40" s="319" t="s">
        <v>10846</v>
      </c>
      <c r="D40" s="329" t="s">
        <v>10944</v>
      </c>
      <c r="E40" s="308"/>
      <c r="F40" s="266"/>
      <c r="G40" s="265"/>
      <c r="H40" s="266"/>
      <c r="I40" s="182"/>
      <c r="J40" s="261"/>
      <c r="K40" s="182"/>
      <c r="L40" s="182"/>
      <c r="M40" s="341"/>
      <c r="N40" s="341"/>
      <c r="O40" s="733"/>
      <c r="P40" s="733"/>
      <c r="Q40" s="733"/>
      <c r="R40" s="733"/>
      <c r="S40" s="382"/>
    </row>
    <row r="41" spans="2:19" s="6" customFormat="1">
      <c r="B41" s="381"/>
      <c r="C41" s="225"/>
      <c r="D41" s="329"/>
      <c r="E41" s="308"/>
      <c r="F41" s="264"/>
      <c r="G41" s="265"/>
      <c r="H41" s="265"/>
      <c r="I41" s="182"/>
      <c r="J41" s="268"/>
      <c r="K41" s="182"/>
      <c r="L41" s="182"/>
      <c r="M41" s="341"/>
      <c r="N41" s="341"/>
      <c r="O41" s="733"/>
      <c r="P41" s="733"/>
      <c r="Q41" s="733"/>
      <c r="R41" s="733"/>
      <c r="S41" s="382"/>
    </row>
    <row r="42" spans="2:19" s="6" customFormat="1">
      <c r="B42" s="381"/>
      <c r="C42" s="261">
        <v>2.2000000000000002</v>
      </c>
      <c r="D42" s="329" t="s">
        <v>319</v>
      </c>
      <c r="E42" s="182"/>
      <c r="F42" s="266"/>
      <c r="G42" s="265"/>
      <c r="H42" s="266"/>
      <c r="I42" s="182"/>
      <c r="J42" s="261">
        <v>2.6</v>
      </c>
      <c r="K42" s="182" t="s">
        <v>321</v>
      </c>
      <c r="L42" s="182"/>
      <c r="M42" s="182"/>
      <c r="N42" s="182"/>
      <c r="O42" s="518"/>
      <c r="P42" s="715"/>
      <c r="Q42" s="715"/>
      <c r="R42" s="519"/>
      <c r="S42" s="382"/>
    </row>
    <row r="43" spans="2:19" s="6" customFormat="1">
      <c r="B43" s="381"/>
      <c r="C43" s="269"/>
      <c r="D43" s="182"/>
      <c r="E43" s="199"/>
      <c r="F43" s="267"/>
      <c r="G43" s="265"/>
      <c r="H43" s="265"/>
      <c r="I43" s="182"/>
      <c r="J43" s="268"/>
      <c r="K43" s="341"/>
      <c r="L43" s="341"/>
      <c r="M43" s="341"/>
      <c r="N43" s="341"/>
      <c r="O43" s="737"/>
      <c r="P43" s="737"/>
      <c r="Q43" s="737"/>
      <c r="R43" s="737"/>
      <c r="S43" s="382"/>
    </row>
    <row r="44" spans="2:19" s="6" customFormat="1">
      <c r="B44" s="381"/>
      <c r="C44" s="261">
        <v>2.2999999999999998</v>
      </c>
      <c r="D44" s="182" t="s">
        <v>320</v>
      </c>
      <c r="E44" s="199"/>
      <c r="F44" s="266"/>
      <c r="G44" s="265"/>
      <c r="H44" s="266"/>
      <c r="I44" s="182"/>
      <c r="J44" s="261">
        <v>2.7</v>
      </c>
      <c r="K44" s="182" t="s">
        <v>322</v>
      </c>
      <c r="L44" s="182"/>
      <c r="M44" s="182"/>
      <c r="N44" s="182"/>
      <c r="O44" s="518"/>
      <c r="P44" s="715"/>
      <c r="Q44" s="715"/>
      <c r="R44" s="519"/>
      <c r="S44" s="382"/>
    </row>
    <row r="45" spans="2:19" s="6" customFormat="1">
      <c r="B45" s="381"/>
      <c r="C45" s="270"/>
      <c r="D45" s="329"/>
      <c r="E45" s="182"/>
      <c r="F45" s="267"/>
      <c r="G45" s="265"/>
      <c r="H45" s="265"/>
      <c r="I45" s="182"/>
      <c r="J45" s="268"/>
      <c r="K45" s="182"/>
      <c r="L45" s="182"/>
      <c r="M45" s="182"/>
      <c r="N45" s="182"/>
      <c r="O45" s="738"/>
      <c r="P45" s="738"/>
      <c r="Q45" s="738"/>
      <c r="R45" s="738"/>
      <c r="S45" s="382"/>
    </row>
    <row r="46" spans="2:19" s="6" customFormat="1">
      <c r="B46" s="381"/>
      <c r="C46" s="261">
        <v>2.4</v>
      </c>
      <c r="D46" s="329" t="s">
        <v>7817</v>
      </c>
      <c r="E46" s="271" t="str">
        <f>IF(AND(ISNUMBER(F39), ISNUMBER(F42), (F39+10*F42)&lt;&gt;F46), (F39+10*F42), "")</f>
        <v/>
      </c>
      <c r="F46" s="266" t="str">
        <f>IF(AND(ISNUMBER(F39), ISNUMBER(F42)), F39+10*F42, "")</f>
        <v/>
      </c>
      <c r="G46" s="265"/>
      <c r="H46" s="266" t="str">
        <f>IF(AND(ISNUMBER(H39), ISNUMBER(H42)), H39+10*H42, "")</f>
        <v/>
      </c>
      <c r="I46" s="271" t="str">
        <f>IF(AND(ISNUMBER(H39), ISNUMBER(H42), (H39+10*H42)&lt;&gt;H46), (H39+10*H42), "")</f>
        <v/>
      </c>
      <c r="J46" s="261">
        <v>2.8</v>
      </c>
      <c r="K46" s="182" t="s">
        <v>323</v>
      </c>
      <c r="L46" s="182"/>
      <c r="M46" s="182"/>
      <c r="N46" s="182"/>
      <c r="O46" s="557"/>
      <c r="P46" s="558"/>
      <c r="Q46" s="730" t="str">
        <f>IF(ISTEXT(O44), O44, "")</f>
        <v/>
      </c>
      <c r="R46" s="731"/>
      <c r="S46" s="382"/>
    </row>
    <row r="47" spans="2:19" s="6" customFormat="1">
      <c r="B47" s="381"/>
      <c r="C47" s="193"/>
      <c r="D47" s="187" t="s">
        <v>706</v>
      </c>
      <c r="E47" s="308"/>
      <c r="F47" s="182"/>
      <c r="G47" s="341"/>
      <c r="H47" s="182"/>
      <c r="I47" s="341"/>
      <c r="J47" s="272"/>
      <c r="K47" s="341"/>
      <c r="L47" s="341"/>
      <c r="M47" s="182"/>
      <c r="N47" s="182"/>
      <c r="O47" s="182"/>
      <c r="P47" s="182"/>
      <c r="Q47" s="182"/>
      <c r="R47" s="182"/>
      <c r="S47" s="382"/>
    </row>
    <row r="48" spans="2:19" s="6" customFormat="1" ht="15.75" thickBot="1">
      <c r="B48" s="384"/>
      <c r="C48" s="369"/>
      <c r="D48" s="369"/>
      <c r="E48" s="369"/>
      <c r="F48" s="457"/>
      <c r="G48" s="496"/>
      <c r="H48" s="369"/>
      <c r="I48" s="369"/>
      <c r="J48" s="369"/>
      <c r="K48" s="369"/>
      <c r="L48" s="369"/>
      <c r="M48" s="369"/>
      <c r="N48" s="369"/>
      <c r="O48" s="457"/>
      <c r="P48" s="496"/>
      <c r="Q48" s="369"/>
      <c r="R48" s="369"/>
      <c r="S48" s="385"/>
    </row>
    <row r="49" spans="2:19" s="6" customFormat="1" ht="15.75" thickTop="1" thickBot="1">
      <c r="B49" s="232"/>
      <c r="C49" s="232"/>
      <c r="D49" s="232"/>
      <c r="E49" s="232"/>
      <c r="F49" s="232"/>
      <c r="G49" s="232"/>
      <c r="H49" s="232"/>
      <c r="I49" s="232"/>
      <c r="J49" s="232"/>
      <c r="K49" s="232"/>
      <c r="L49" s="232"/>
      <c r="M49" s="232"/>
      <c r="N49" s="232"/>
      <c r="O49" s="232"/>
      <c r="P49" s="232"/>
      <c r="Q49" s="232"/>
      <c r="R49" s="232"/>
      <c r="S49" s="232"/>
    </row>
    <row r="50" spans="2:19" s="6" customFormat="1" ht="15" thickTop="1">
      <c r="B50" s="379"/>
      <c r="C50" s="363"/>
      <c r="D50" s="363"/>
      <c r="E50" s="363"/>
      <c r="F50" s="363"/>
      <c r="G50" s="363"/>
      <c r="H50" s="363"/>
      <c r="I50" s="363"/>
      <c r="J50" s="732"/>
      <c r="K50" s="732"/>
      <c r="L50" s="363"/>
      <c r="M50" s="363"/>
      <c r="N50" s="363"/>
      <c r="O50" s="363"/>
      <c r="P50" s="363"/>
      <c r="Q50" s="363"/>
      <c r="R50" s="363"/>
      <c r="S50" s="380"/>
    </row>
    <row r="51" spans="2:19" s="6" customFormat="1" ht="15.75">
      <c r="B51" s="381"/>
      <c r="C51" s="231" t="s">
        <v>7858</v>
      </c>
      <c r="D51" s="231" t="s">
        <v>7840</v>
      </c>
      <c r="E51" s="199"/>
      <c r="F51" s="199"/>
      <c r="G51" s="199"/>
      <c r="H51" s="199"/>
      <c r="I51" s="199"/>
      <c r="J51" s="595"/>
      <c r="K51" s="595"/>
      <c r="L51" s="199"/>
      <c r="M51" s="555" t="s">
        <v>324</v>
      </c>
      <c r="N51" s="555"/>
      <c r="O51" s="199"/>
      <c r="P51" s="199"/>
      <c r="Q51" s="199"/>
      <c r="R51" s="199"/>
      <c r="S51" s="382"/>
    </row>
    <row r="52" spans="2:19" s="6" customFormat="1">
      <c r="B52" s="381"/>
      <c r="C52" s="273"/>
      <c r="D52" s="199"/>
      <c r="E52" s="199"/>
      <c r="F52" s="199"/>
      <c r="G52" s="199"/>
      <c r="H52" s="199"/>
      <c r="I52" s="199"/>
      <c r="J52" s="727"/>
      <c r="K52" s="727"/>
      <c r="L52" s="199"/>
      <c r="M52" s="556" t="s">
        <v>325</v>
      </c>
      <c r="N52" s="556"/>
      <c r="O52" s="199"/>
      <c r="P52" s="199"/>
      <c r="Q52" s="199"/>
      <c r="R52" s="199"/>
      <c r="S52" s="382"/>
    </row>
    <row r="53" spans="2:19" s="7" customFormat="1" ht="15">
      <c r="B53" s="388"/>
      <c r="C53" s="190" t="s">
        <v>9</v>
      </c>
      <c r="D53" s="343" t="s">
        <v>326</v>
      </c>
      <c r="E53" s="343"/>
      <c r="F53" s="343"/>
      <c r="G53" s="200"/>
      <c r="H53" s="609" t="str">
        <f>IF(AND(ISNUMBER(J55), ISNUMBER(J56), SUM(J55:J56)&lt;&gt;J53), SUM(J55:J56), "")</f>
        <v/>
      </c>
      <c r="I53" s="723"/>
      <c r="J53" s="728"/>
      <c r="K53" s="729"/>
      <c r="L53" s="200"/>
      <c r="M53" s="540"/>
      <c r="N53" s="688"/>
      <c r="O53" s="235"/>
      <c r="P53" s="725" t="str">
        <f>IF(AND(ISNUMBER(J53), ISBLANK(M53)), "←  indiquer l'unité de mesure", "")</f>
        <v/>
      </c>
      <c r="Q53" s="725"/>
      <c r="R53" s="725"/>
      <c r="S53" s="726"/>
    </row>
    <row r="54" spans="2:19" s="6" customFormat="1">
      <c r="B54" s="381"/>
      <c r="C54" s="197"/>
      <c r="D54" s="191" t="s">
        <v>327</v>
      </c>
      <c r="E54" s="182"/>
      <c r="F54" s="182"/>
      <c r="G54" s="199"/>
      <c r="H54" s="595"/>
      <c r="I54" s="595"/>
      <c r="J54" s="586"/>
      <c r="K54" s="586"/>
      <c r="L54" s="199"/>
      <c r="M54" s="525"/>
      <c r="N54" s="525"/>
      <c r="O54" s="199"/>
      <c r="P54" s="199"/>
      <c r="Q54" s="199"/>
      <c r="R54" s="199"/>
      <c r="S54" s="382"/>
    </row>
    <row r="55" spans="2:19" s="6" customFormat="1" ht="15">
      <c r="B55" s="381"/>
      <c r="C55" s="192" t="s">
        <v>140</v>
      </c>
      <c r="D55" s="182" t="s">
        <v>544</v>
      </c>
      <c r="E55" s="182"/>
      <c r="F55" s="182"/>
      <c r="G55" s="199"/>
      <c r="H55" s="725"/>
      <c r="I55" s="736"/>
      <c r="J55" s="728"/>
      <c r="K55" s="729"/>
      <c r="L55" s="199"/>
      <c r="M55" s="518"/>
      <c r="N55" s="519"/>
      <c r="O55" s="199"/>
      <c r="P55" s="725" t="str">
        <f>IF(AND(ISNUMBER(J55), ISBLANK(M55)), "←  indiquer l'unité de mesure", "")</f>
        <v/>
      </c>
      <c r="Q55" s="725"/>
      <c r="R55" s="725"/>
      <c r="S55" s="726"/>
    </row>
    <row r="56" spans="2:19" s="6" customFormat="1" ht="15">
      <c r="B56" s="381"/>
      <c r="C56" s="192" t="s">
        <v>141</v>
      </c>
      <c r="D56" s="182" t="s">
        <v>545</v>
      </c>
      <c r="E56" s="182"/>
      <c r="F56" s="182"/>
      <c r="G56" s="199"/>
      <c r="H56" s="725"/>
      <c r="I56" s="736"/>
      <c r="J56" s="728"/>
      <c r="K56" s="729"/>
      <c r="L56" s="199"/>
      <c r="M56" s="518"/>
      <c r="N56" s="519"/>
      <c r="O56" s="199"/>
      <c r="P56" s="725" t="str">
        <f>IF(AND(ISNUMBER(J56), ISBLANK(M56)), "←  indiquer l'unité de mesure", "")</f>
        <v/>
      </c>
      <c r="Q56" s="725"/>
      <c r="R56" s="725"/>
      <c r="S56" s="726"/>
    </row>
    <row r="57" spans="2:19" s="6" customFormat="1">
      <c r="B57" s="381"/>
      <c r="C57" s="197"/>
      <c r="D57" s="182"/>
      <c r="E57" s="182"/>
      <c r="F57" s="182"/>
      <c r="G57" s="199"/>
      <c r="H57" s="595"/>
      <c r="I57" s="595"/>
      <c r="J57" s="586"/>
      <c r="K57" s="586"/>
      <c r="L57" s="199"/>
      <c r="M57" s="525"/>
      <c r="N57" s="525"/>
      <c r="O57" s="199"/>
      <c r="P57" s="199"/>
      <c r="Q57" s="199"/>
      <c r="R57" s="199"/>
      <c r="S57" s="382"/>
    </row>
    <row r="58" spans="2:19" s="7" customFormat="1" ht="15">
      <c r="B58" s="388"/>
      <c r="C58" s="190" t="s">
        <v>10</v>
      </c>
      <c r="D58" s="343" t="s">
        <v>329</v>
      </c>
      <c r="E58" s="343"/>
      <c r="F58" s="343"/>
      <c r="G58" s="200"/>
      <c r="H58" s="609" t="str">
        <f>IF(AND(ISNUMBER(J60), ISNUMBER(J61), SUM(J60:J61)&lt;&gt;J58), SUM(J60:J61), "")</f>
        <v/>
      </c>
      <c r="I58" s="723"/>
      <c r="J58" s="728"/>
      <c r="K58" s="729"/>
      <c r="L58" s="200"/>
      <c r="M58" s="540"/>
      <c r="N58" s="688"/>
      <c r="O58" s="200"/>
      <c r="P58" s="725" t="str">
        <f>IF(AND(ISNUMBER(J58), ISBLANK(M58)), "←  indiquer l'unité de mesure", "")</f>
        <v/>
      </c>
      <c r="Q58" s="725"/>
      <c r="R58" s="725"/>
      <c r="S58" s="726"/>
    </row>
    <row r="59" spans="2:19" s="6" customFormat="1">
      <c r="B59" s="381"/>
      <c r="C59" s="197"/>
      <c r="D59" s="191" t="s">
        <v>327</v>
      </c>
      <c r="E59" s="182"/>
      <c r="F59" s="182"/>
      <c r="G59" s="199"/>
      <c r="H59" s="595"/>
      <c r="I59" s="595"/>
      <c r="J59" s="586"/>
      <c r="K59" s="586"/>
      <c r="L59" s="199"/>
      <c r="M59" s="525"/>
      <c r="N59" s="525"/>
      <c r="O59" s="199"/>
      <c r="P59" s="199"/>
      <c r="Q59" s="199"/>
      <c r="R59" s="199"/>
      <c r="S59" s="382"/>
    </row>
    <row r="60" spans="2:19" s="8" customFormat="1" ht="15">
      <c r="B60" s="381"/>
      <c r="C60" s="192" t="s">
        <v>142</v>
      </c>
      <c r="D60" s="182" t="s">
        <v>546</v>
      </c>
      <c r="E60" s="182"/>
      <c r="F60" s="182"/>
      <c r="G60" s="199"/>
      <c r="H60" s="725"/>
      <c r="I60" s="736"/>
      <c r="J60" s="728"/>
      <c r="K60" s="729"/>
      <c r="L60" s="199"/>
      <c r="M60" s="518"/>
      <c r="N60" s="519"/>
      <c r="O60" s="199"/>
      <c r="P60" s="725" t="str">
        <f>IF(AND(ISNUMBER(J60), ISBLANK(M60)), "←  indiquer l'unité de mesure", "")</f>
        <v/>
      </c>
      <c r="Q60" s="725"/>
      <c r="R60" s="725"/>
      <c r="S60" s="726"/>
    </row>
    <row r="61" spans="2:19" s="8" customFormat="1" ht="15">
      <c r="B61" s="381"/>
      <c r="C61" s="192" t="s">
        <v>143</v>
      </c>
      <c r="D61" s="182" t="s">
        <v>328</v>
      </c>
      <c r="E61" s="182"/>
      <c r="F61" s="182"/>
      <c r="G61" s="199"/>
      <c r="H61" s="725"/>
      <c r="I61" s="736"/>
      <c r="J61" s="728"/>
      <c r="K61" s="729"/>
      <c r="L61" s="199"/>
      <c r="M61" s="518"/>
      <c r="N61" s="519"/>
      <c r="O61" s="199"/>
      <c r="P61" s="725" t="str">
        <f>IF(AND(ISNUMBER(J61), ISBLANK(M61)), "←  indiquer l'unité de mesure", "")</f>
        <v/>
      </c>
      <c r="Q61" s="725"/>
      <c r="R61" s="725"/>
      <c r="S61" s="726"/>
    </row>
    <row r="62" spans="2:19" s="8" customFormat="1">
      <c r="B62" s="381"/>
      <c r="C62" s="192"/>
      <c r="D62" s="182"/>
      <c r="E62" s="182"/>
      <c r="F62" s="182"/>
      <c r="G62" s="199"/>
      <c r="H62" s="595"/>
      <c r="I62" s="595"/>
      <c r="J62" s="586"/>
      <c r="K62" s="586"/>
      <c r="L62" s="199"/>
      <c r="M62" s="525"/>
      <c r="N62" s="525"/>
      <c r="O62" s="199"/>
      <c r="P62" s="199"/>
      <c r="Q62" s="199"/>
      <c r="R62" s="199"/>
      <c r="S62" s="382"/>
    </row>
    <row r="63" spans="2:19" ht="15">
      <c r="B63" s="381"/>
      <c r="C63" s="190" t="s">
        <v>11</v>
      </c>
      <c r="D63" s="182" t="s">
        <v>331</v>
      </c>
      <c r="E63" s="182"/>
      <c r="F63" s="182"/>
      <c r="G63" s="199"/>
      <c r="H63" s="725"/>
      <c r="I63" s="736"/>
      <c r="J63" s="728"/>
      <c r="K63" s="729"/>
      <c r="L63" s="199"/>
      <c r="M63" s="518"/>
      <c r="N63" s="519"/>
      <c r="O63" s="199"/>
      <c r="P63" s="725" t="str">
        <f>IF(AND(ISNUMBER(J63), ISBLANK(M63)), "←  indiquer l'unité de mesure", "")</f>
        <v/>
      </c>
      <c r="Q63" s="725"/>
      <c r="R63" s="725"/>
      <c r="S63" s="726"/>
    </row>
    <row r="64" spans="2:19" s="6" customFormat="1">
      <c r="B64" s="381"/>
      <c r="C64" s="197"/>
      <c r="D64" s="182"/>
      <c r="E64" s="182"/>
      <c r="F64" s="182"/>
      <c r="G64" s="199"/>
      <c r="H64" s="595"/>
      <c r="I64" s="595"/>
      <c r="J64" s="586"/>
      <c r="K64" s="586"/>
      <c r="L64" s="199"/>
      <c r="M64" s="525"/>
      <c r="N64" s="525"/>
      <c r="O64" s="199"/>
      <c r="P64" s="199"/>
      <c r="Q64" s="199"/>
      <c r="R64" s="199"/>
      <c r="S64" s="382"/>
    </row>
    <row r="65" spans="2:19" s="7" customFormat="1" ht="15">
      <c r="B65" s="388"/>
      <c r="C65" s="190" t="s">
        <v>12</v>
      </c>
      <c r="D65" s="343" t="s">
        <v>330</v>
      </c>
      <c r="E65" s="343"/>
      <c r="F65" s="343"/>
      <c r="G65" s="200"/>
      <c r="H65" s="725"/>
      <c r="I65" s="736"/>
      <c r="J65" s="728"/>
      <c r="K65" s="729"/>
      <c r="L65" s="200"/>
      <c r="M65" s="540"/>
      <c r="N65" s="688"/>
      <c r="O65" s="200"/>
      <c r="P65" s="725" t="str">
        <f>IF(AND(ISNUMBER(J65), ISBLANK(M65)), "←  indiquer l'unité de mesure", "")</f>
        <v/>
      </c>
      <c r="Q65" s="725"/>
      <c r="R65" s="725"/>
      <c r="S65" s="726"/>
    </row>
    <row r="66" spans="2:19">
      <c r="B66" s="381"/>
      <c r="C66" s="197"/>
      <c r="D66" s="193" t="s">
        <v>333</v>
      </c>
      <c r="E66" s="182"/>
      <c r="F66" s="182"/>
      <c r="G66" s="199"/>
      <c r="H66" s="199"/>
      <c r="I66" s="199"/>
      <c r="J66" s="739"/>
      <c r="K66" s="739"/>
      <c r="L66" s="199"/>
      <c r="M66" s="538"/>
      <c r="N66" s="538"/>
      <c r="O66" s="199"/>
      <c r="P66" s="199"/>
      <c r="Q66" s="199"/>
      <c r="R66" s="199"/>
      <c r="S66" s="382"/>
    </row>
    <row r="67" spans="2:19" s="6" customFormat="1">
      <c r="B67" s="381"/>
      <c r="C67" s="197"/>
      <c r="D67" s="191" t="s">
        <v>327</v>
      </c>
      <c r="E67" s="182"/>
      <c r="F67" s="182"/>
      <c r="G67" s="199"/>
      <c r="H67" s="595"/>
      <c r="I67" s="595"/>
      <c r="J67" s="727"/>
      <c r="K67" s="727"/>
      <c r="L67" s="199"/>
      <c r="M67" s="542"/>
      <c r="N67" s="542"/>
      <c r="O67" s="199"/>
      <c r="P67" s="199"/>
      <c r="Q67" s="199"/>
      <c r="R67" s="199"/>
      <c r="S67" s="382"/>
    </row>
    <row r="68" spans="2:19" s="6" customFormat="1" ht="15">
      <c r="B68" s="381"/>
      <c r="C68" s="230" t="s">
        <v>144</v>
      </c>
      <c r="D68" s="194" t="s">
        <v>332</v>
      </c>
      <c r="E68" s="199"/>
      <c r="F68" s="199"/>
      <c r="G68" s="199"/>
      <c r="H68" s="725"/>
      <c r="I68" s="736"/>
      <c r="J68" s="728"/>
      <c r="K68" s="729"/>
      <c r="L68" s="199"/>
      <c r="M68" s="518"/>
      <c r="N68" s="519"/>
      <c r="O68" s="199"/>
      <c r="P68" s="725" t="str">
        <f>IF(AND(ISNUMBER(J68), ISBLANK(M68)), "←  indiquer l'unité de mesure", "")</f>
        <v/>
      </c>
      <c r="Q68" s="725"/>
      <c r="R68" s="725"/>
      <c r="S68" s="726"/>
    </row>
    <row r="69" spans="2:19" s="6" customFormat="1" ht="15">
      <c r="B69" s="381"/>
      <c r="C69" s="192" t="s">
        <v>145</v>
      </c>
      <c r="D69" s="182" t="s">
        <v>334</v>
      </c>
      <c r="E69" s="182"/>
      <c r="F69" s="182"/>
      <c r="G69" s="199"/>
      <c r="H69" s="725"/>
      <c r="I69" s="736"/>
      <c r="J69" s="728"/>
      <c r="K69" s="729"/>
      <c r="L69" s="199"/>
      <c r="M69" s="518"/>
      <c r="N69" s="519"/>
      <c r="O69" s="199"/>
      <c r="P69" s="725" t="str">
        <f>IF(AND(ISNUMBER(J69), ISBLANK(M69)), "←  indiquer l'unité de mesure", "")</f>
        <v/>
      </c>
      <c r="Q69" s="725"/>
      <c r="R69" s="725"/>
      <c r="S69" s="726"/>
    </row>
    <row r="70" spans="2:19" s="6" customFormat="1">
      <c r="B70" s="381"/>
      <c r="C70" s="196"/>
      <c r="D70" s="191" t="s">
        <v>327</v>
      </c>
      <c r="E70" s="182"/>
      <c r="F70" s="182"/>
      <c r="G70" s="199"/>
      <c r="H70" s="595"/>
      <c r="I70" s="595"/>
      <c r="J70" s="586"/>
      <c r="K70" s="586"/>
      <c r="L70" s="199"/>
      <c r="M70" s="525"/>
      <c r="N70" s="525"/>
      <c r="O70" s="199"/>
      <c r="P70" s="199"/>
      <c r="Q70" s="199"/>
      <c r="R70" s="199"/>
      <c r="S70" s="382"/>
    </row>
    <row r="71" spans="2:19" s="6" customFormat="1" ht="15">
      <c r="B71" s="381"/>
      <c r="C71" s="196" t="s">
        <v>301</v>
      </c>
      <c r="D71" s="195" t="s">
        <v>335</v>
      </c>
      <c r="E71" s="182"/>
      <c r="F71" s="182"/>
      <c r="G71" s="199"/>
      <c r="H71" s="725"/>
      <c r="I71" s="736"/>
      <c r="J71" s="728"/>
      <c r="K71" s="729"/>
      <c r="L71" s="199"/>
      <c r="M71" s="518"/>
      <c r="N71" s="519"/>
      <c r="O71" s="199"/>
      <c r="P71" s="725" t="str">
        <f>IF(AND(ISNUMBER(J71), ISBLANK(M71)), "←  indiquer l'unité de mesure", "")</f>
        <v/>
      </c>
      <c r="Q71" s="725"/>
      <c r="R71" s="725"/>
      <c r="S71" s="726"/>
    </row>
    <row r="72" spans="2:19" s="6" customFormat="1" ht="15" thickBot="1">
      <c r="B72" s="384"/>
      <c r="C72" s="369"/>
      <c r="D72" s="369"/>
      <c r="E72" s="369"/>
      <c r="F72" s="369"/>
      <c r="G72" s="369"/>
      <c r="H72" s="369"/>
      <c r="I72" s="369"/>
      <c r="J72" s="469"/>
      <c r="K72" s="469"/>
      <c r="L72" s="369"/>
      <c r="M72" s="469"/>
      <c r="N72" s="469"/>
      <c r="O72" s="369"/>
      <c r="P72" s="369"/>
      <c r="Q72" s="369"/>
      <c r="R72" s="369"/>
      <c r="S72" s="385"/>
    </row>
    <row r="73" spans="2:19" s="6" customFormat="1" ht="15.75" thickTop="1" thickBot="1">
      <c r="B73" s="232"/>
      <c r="C73" s="232"/>
      <c r="D73" s="232"/>
      <c r="E73" s="232"/>
      <c r="F73" s="232"/>
      <c r="G73" s="232"/>
      <c r="H73" s="232"/>
      <c r="I73" s="232"/>
      <c r="J73" s="232"/>
      <c r="K73" s="232"/>
      <c r="L73" s="232"/>
      <c r="M73" s="232"/>
      <c r="N73" s="232"/>
      <c r="O73" s="232"/>
      <c r="P73" s="232"/>
      <c r="Q73" s="232"/>
      <c r="R73" s="232"/>
      <c r="S73" s="232"/>
    </row>
    <row r="74" spans="2:19" s="6" customFormat="1" ht="15" thickTop="1">
      <c r="B74" s="379"/>
      <c r="C74" s="363"/>
      <c r="D74" s="363"/>
      <c r="E74" s="363"/>
      <c r="F74" s="363"/>
      <c r="G74" s="363"/>
      <c r="H74" s="363"/>
      <c r="I74" s="363"/>
      <c r="J74" s="363"/>
      <c r="K74" s="363"/>
      <c r="L74" s="363"/>
      <c r="M74" s="363"/>
      <c r="N74" s="363"/>
      <c r="O74" s="363"/>
      <c r="P74" s="363"/>
      <c r="Q74" s="363"/>
      <c r="R74" s="363"/>
      <c r="S74" s="380"/>
    </row>
    <row r="75" spans="2:19" s="6" customFormat="1" ht="15.75">
      <c r="B75" s="381"/>
      <c r="C75" s="231" t="s">
        <v>7857</v>
      </c>
      <c r="D75" s="34" t="s">
        <v>7841</v>
      </c>
      <c r="E75" s="327"/>
      <c r="F75" s="199"/>
      <c r="G75" s="199"/>
      <c r="H75" s="199"/>
      <c r="I75" s="199"/>
      <c r="J75" s="199"/>
      <c r="K75" s="199"/>
      <c r="L75" s="199"/>
      <c r="M75" s="199"/>
      <c r="N75" s="199"/>
      <c r="O75" s="199"/>
      <c r="P75" s="199"/>
      <c r="Q75" s="199"/>
      <c r="R75" s="199"/>
      <c r="S75" s="382"/>
    </row>
    <row r="76" spans="2:19" s="6" customFormat="1" ht="15">
      <c r="B76" s="381"/>
      <c r="C76" s="200"/>
      <c r="D76" s="236"/>
      <c r="E76" s="199"/>
      <c r="F76" s="199"/>
      <c r="G76" s="199"/>
      <c r="H76" s="199"/>
      <c r="I76" s="199"/>
      <c r="J76" s="199"/>
      <c r="K76" s="199"/>
      <c r="L76" s="199"/>
      <c r="M76" s="199"/>
      <c r="N76" s="199"/>
      <c r="O76" s="199"/>
      <c r="P76" s="199"/>
      <c r="Q76" s="199"/>
      <c r="R76" s="199"/>
      <c r="S76" s="382"/>
    </row>
    <row r="77" spans="2:19" s="6" customFormat="1" ht="15">
      <c r="B77" s="381"/>
      <c r="C77" s="740" t="s">
        <v>344</v>
      </c>
      <c r="D77" s="740"/>
      <c r="E77" s="740"/>
      <c r="F77" s="740"/>
      <c r="G77" s="199"/>
      <c r="H77" s="199"/>
      <c r="I77" s="199"/>
      <c r="J77" s="741"/>
      <c r="K77" s="741"/>
      <c r="L77" s="236"/>
      <c r="M77" s="236"/>
      <c r="N77" s="199"/>
      <c r="O77" s="199"/>
      <c r="P77" s="199"/>
      <c r="Q77" s="199"/>
      <c r="R77" s="199"/>
      <c r="S77" s="382"/>
    </row>
    <row r="78" spans="2:19" s="6" customFormat="1" ht="14.25" customHeight="1">
      <c r="B78" s="381"/>
      <c r="C78" s="197" t="s">
        <v>13</v>
      </c>
      <c r="D78" s="504" t="s">
        <v>340</v>
      </c>
      <c r="E78" s="504"/>
      <c r="F78" s="504"/>
      <c r="G78" s="504"/>
      <c r="H78" s="504"/>
      <c r="I78" s="681"/>
      <c r="J78" s="728"/>
      <c r="K78" s="729"/>
      <c r="L78" s="199"/>
      <c r="M78" s="236"/>
      <c r="N78" s="199"/>
      <c r="O78" s="199"/>
      <c r="P78" s="199"/>
      <c r="Q78" s="199"/>
      <c r="R78" s="199"/>
      <c r="S78" s="382"/>
    </row>
    <row r="79" spans="2:19" s="6" customFormat="1" ht="14.25" customHeight="1">
      <c r="B79" s="381"/>
      <c r="C79" s="197" t="s">
        <v>14</v>
      </c>
      <c r="D79" s="504" t="s">
        <v>357</v>
      </c>
      <c r="E79" s="504"/>
      <c r="F79" s="504"/>
      <c r="G79" s="504"/>
      <c r="H79" s="504"/>
      <c r="I79" s="681"/>
      <c r="J79" s="728"/>
      <c r="K79" s="729"/>
      <c r="L79" s="199"/>
      <c r="M79" s="236"/>
      <c r="N79" s="199"/>
      <c r="O79" s="199"/>
      <c r="P79" s="199"/>
      <c r="Q79" s="199"/>
      <c r="R79" s="199"/>
      <c r="S79" s="382"/>
    </row>
    <row r="80" spans="2:19" s="6" customFormat="1" ht="14.25" customHeight="1">
      <c r="B80" s="381"/>
      <c r="C80" s="197" t="s">
        <v>15</v>
      </c>
      <c r="D80" s="504" t="s">
        <v>341</v>
      </c>
      <c r="E80" s="504"/>
      <c r="F80" s="504"/>
      <c r="G80" s="504"/>
      <c r="H80" s="504"/>
      <c r="I80" s="681"/>
      <c r="J80" s="728"/>
      <c r="K80" s="729"/>
      <c r="L80" s="199"/>
      <c r="M80" s="236"/>
      <c r="N80" s="199"/>
      <c r="O80" s="199"/>
      <c r="P80" s="199"/>
      <c r="Q80" s="199"/>
      <c r="R80" s="199"/>
      <c r="S80" s="382"/>
    </row>
    <row r="81" spans="2:19" s="6" customFormat="1" ht="14.25" customHeight="1">
      <c r="B81" s="381"/>
      <c r="C81" s="197" t="s">
        <v>16</v>
      </c>
      <c r="D81" s="504" t="s">
        <v>336</v>
      </c>
      <c r="E81" s="504"/>
      <c r="F81" s="504"/>
      <c r="G81" s="504"/>
      <c r="H81" s="504"/>
      <c r="I81" s="681"/>
      <c r="J81" s="728"/>
      <c r="K81" s="729"/>
      <c r="L81" s="199"/>
      <c r="M81" s="236"/>
      <c r="N81" s="199"/>
      <c r="O81" s="199"/>
      <c r="P81" s="199"/>
      <c r="Q81" s="199"/>
      <c r="R81" s="199"/>
      <c r="S81" s="382"/>
    </row>
    <row r="82" spans="2:19" s="6" customFormat="1" ht="14.25" customHeight="1">
      <c r="B82" s="381"/>
      <c r="C82" s="197" t="s">
        <v>146</v>
      </c>
      <c r="D82" s="504" t="s">
        <v>337</v>
      </c>
      <c r="E82" s="504"/>
      <c r="F82" s="504"/>
      <c r="G82" s="504"/>
      <c r="H82" s="504"/>
      <c r="I82" s="681"/>
      <c r="J82" s="728"/>
      <c r="K82" s="729"/>
      <c r="L82" s="199"/>
      <c r="M82" s="236"/>
      <c r="N82" s="199"/>
      <c r="O82" s="199"/>
      <c r="P82" s="199"/>
      <c r="Q82" s="199"/>
      <c r="R82" s="199"/>
      <c r="S82" s="382"/>
    </row>
    <row r="83" spans="2:19" s="6" customFormat="1" ht="14.25" customHeight="1">
      <c r="B83" s="381"/>
      <c r="C83" s="197" t="s">
        <v>147</v>
      </c>
      <c r="D83" s="504" t="s">
        <v>338</v>
      </c>
      <c r="E83" s="504"/>
      <c r="F83" s="504"/>
      <c r="G83" s="504"/>
      <c r="H83" s="504"/>
      <c r="I83" s="681"/>
      <c r="J83" s="728"/>
      <c r="K83" s="729"/>
      <c r="L83" s="199"/>
      <c r="M83" s="236"/>
      <c r="N83" s="199"/>
      <c r="O83" s="199"/>
      <c r="P83" s="199"/>
      <c r="Q83" s="199"/>
      <c r="R83" s="199"/>
      <c r="S83" s="382"/>
    </row>
    <row r="84" spans="2:19" s="6" customFormat="1" ht="14.25" customHeight="1">
      <c r="B84" s="381"/>
      <c r="C84" s="197" t="s">
        <v>294</v>
      </c>
      <c r="D84" s="504" t="s">
        <v>339</v>
      </c>
      <c r="E84" s="504"/>
      <c r="F84" s="504"/>
      <c r="G84" s="504"/>
      <c r="H84" s="504"/>
      <c r="I84" s="681"/>
      <c r="J84" s="728"/>
      <c r="K84" s="729"/>
      <c r="L84" s="199"/>
      <c r="M84" s="236"/>
      <c r="N84" s="199"/>
      <c r="O84" s="199"/>
      <c r="P84" s="199"/>
      <c r="Q84" s="199"/>
      <c r="R84" s="199"/>
      <c r="S84" s="382"/>
    </row>
    <row r="85" spans="2:19" s="6" customFormat="1" ht="14.25" customHeight="1">
      <c r="B85" s="381"/>
      <c r="C85" s="197" t="s">
        <v>295</v>
      </c>
      <c r="D85" s="504" t="s">
        <v>707</v>
      </c>
      <c r="E85" s="504"/>
      <c r="F85" s="504"/>
      <c r="G85" s="504"/>
      <c r="H85" s="504"/>
      <c r="I85" s="681"/>
      <c r="J85" s="728"/>
      <c r="K85" s="729"/>
      <c r="L85" s="199"/>
      <c r="M85" s="194"/>
      <c r="N85" s="199"/>
      <c r="O85" s="199"/>
      <c r="P85" s="199"/>
      <c r="Q85" s="199"/>
      <c r="R85" s="199"/>
      <c r="S85" s="382"/>
    </row>
    <row r="86" spans="2:19" s="6" customFormat="1" ht="14.25" customHeight="1">
      <c r="B86" s="381"/>
      <c r="C86" s="197" t="s">
        <v>296</v>
      </c>
      <c r="D86" s="504" t="s">
        <v>708</v>
      </c>
      <c r="E86" s="504"/>
      <c r="F86" s="504"/>
      <c r="G86" s="504"/>
      <c r="H86" s="504"/>
      <c r="I86" s="681"/>
      <c r="J86" s="728"/>
      <c r="K86" s="729"/>
      <c r="L86" s="199"/>
      <c r="M86" s="194"/>
      <c r="N86" s="199"/>
      <c r="O86" s="199"/>
      <c r="P86" s="199"/>
      <c r="Q86" s="199"/>
      <c r="R86" s="199"/>
      <c r="S86" s="382"/>
    </row>
    <row r="87" spans="2:19" s="6" customFormat="1" ht="14.25" customHeight="1">
      <c r="B87" s="381"/>
      <c r="C87" s="192" t="s">
        <v>303</v>
      </c>
      <c r="D87" s="504" t="s">
        <v>7818</v>
      </c>
      <c r="E87" s="504"/>
      <c r="F87" s="504"/>
      <c r="G87" s="504"/>
      <c r="H87" s="504"/>
      <c r="I87" s="681"/>
      <c r="J87" s="728"/>
      <c r="K87" s="729"/>
      <c r="L87" s="199"/>
      <c r="M87" s="236"/>
      <c r="N87" s="199"/>
      <c r="O87" s="199"/>
      <c r="P87" s="199"/>
      <c r="Q87" s="199"/>
      <c r="R87" s="199"/>
      <c r="S87" s="382"/>
    </row>
    <row r="88" spans="2:19" s="6" customFormat="1" ht="14.25" customHeight="1">
      <c r="B88" s="381"/>
      <c r="C88" s="197" t="s">
        <v>297</v>
      </c>
      <c r="D88" s="504" t="s">
        <v>343</v>
      </c>
      <c r="E88" s="504"/>
      <c r="F88" s="504"/>
      <c r="G88" s="504"/>
      <c r="H88" s="504"/>
      <c r="I88" s="681"/>
      <c r="J88" s="728"/>
      <c r="K88" s="729"/>
      <c r="L88" s="199"/>
      <c r="M88" s="236"/>
      <c r="N88" s="199"/>
      <c r="O88" s="199"/>
      <c r="P88" s="199"/>
      <c r="Q88" s="199"/>
      <c r="R88" s="199"/>
      <c r="S88" s="382"/>
    </row>
    <row r="89" spans="2:19" s="6" customFormat="1" ht="14.25" customHeight="1">
      <c r="B89" s="381"/>
      <c r="C89" s="197" t="s">
        <v>803</v>
      </c>
      <c r="D89" s="334" t="s">
        <v>808</v>
      </c>
      <c r="E89" s="329"/>
      <c r="F89" s="329"/>
      <c r="G89" s="329"/>
      <c r="H89" s="329"/>
      <c r="I89" s="329"/>
      <c r="J89" s="728"/>
      <c r="K89" s="729"/>
      <c r="L89" s="199"/>
      <c r="M89" s="236"/>
      <c r="N89" s="199"/>
      <c r="O89" s="199"/>
      <c r="P89" s="199"/>
      <c r="Q89" s="199"/>
      <c r="R89" s="199"/>
      <c r="S89" s="382"/>
    </row>
    <row r="90" spans="2:19" s="6" customFormat="1" ht="14.25" customHeight="1">
      <c r="B90" s="381"/>
      <c r="C90" s="197" t="s">
        <v>804</v>
      </c>
      <c r="D90" s="334" t="s">
        <v>809</v>
      </c>
      <c r="E90" s="329"/>
      <c r="F90" s="329"/>
      <c r="G90" s="329"/>
      <c r="H90" s="329"/>
      <c r="I90" s="329"/>
      <c r="J90" s="728"/>
      <c r="K90" s="729"/>
      <c r="L90" s="199"/>
      <c r="M90" s="236"/>
      <c r="N90" s="199"/>
      <c r="O90" s="199"/>
      <c r="P90" s="199"/>
      <c r="Q90" s="199"/>
      <c r="R90" s="199"/>
      <c r="S90" s="382"/>
    </row>
    <row r="91" spans="2:19" s="6" customFormat="1" ht="15" thickBot="1">
      <c r="B91" s="384"/>
      <c r="C91" s="369"/>
      <c r="D91" s="369"/>
      <c r="E91" s="369"/>
      <c r="F91" s="369"/>
      <c r="G91" s="369"/>
      <c r="H91" s="369"/>
      <c r="I91" s="369"/>
      <c r="J91" s="369"/>
      <c r="K91" s="369"/>
      <c r="L91" s="369"/>
      <c r="M91" s="369"/>
      <c r="N91" s="369"/>
      <c r="O91" s="369"/>
      <c r="P91" s="369"/>
      <c r="Q91" s="369"/>
      <c r="R91" s="369"/>
      <c r="S91" s="385"/>
    </row>
    <row r="92" spans="2:19" s="6" customFormat="1" ht="15.75" thickTop="1" thickBot="1">
      <c r="B92" s="232"/>
      <c r="C92" s="232"/>
      <c r="D92" s="232"/>
      <c r="E92" s="232"/>
      <c r="F92" s="232"/>
      <c r="G92" s="232"/>
      <c r="H92" s="232"/>
      <c r="I92" s="232"/>
      <c r="J92" s="232"/>
      <c r="K92" s="232"/>
      <c r="L92" s="232"/>
      <c r="M92" s="232"/>
      <c r="N92" s="232"/>
      <c r="O92" s="232"/>
      <c r="P92" s="232"/>
      <c r="Q92" s="232"/>
      <c r="R92" s="232"/>
      <c r="S92" s="232"/>
    </row>
    <row r="93" spans="2:19" s="6" customFormat="1" ht="15" thickTop="1">
      <c r="B93" s="379"/>
      <c r="C93" s="363"/>
      <c r="D93" s="363"/>
      <c r="E93" s="363"/>
      <c r="F93" s="363"/>
      <c r="G93" s="363"/>
      <c r="H93" s="363"/>
      <c r="I93" s="363"/>
      <c r="J93" s="363"/>
      <c r="K93" s="363"/>
      <c r="L93" s="363"/>
      <c r="M93" s="363"/>
      <c r="N93" s="363"/>
      <c r="O93" s="363"/>
      <c r="P93" s="363"/>
      <c r="Q93" s="363"/>
      <c r="R93" s="363"/>
      <c r="S93" s="380"/>
    </row>
    <row r="94" spans="2:19" s="6" customFormat="1" ht="15.75">
      <c r="B94" s="381"/>
      <c r="C94" s="231" t="s">
        <v>7856</v>
      </c>
      <c r="D94" s="231" t="s">
        <v>7844</v>
      </c>
      <c r="E94" s="327"/>
      <c r="F94" s="327"/>
      <c r="G94" s="199"/>
      <c r="H94" s="199"/>
      <c r="I94" s="199"/>
      <c r="J94" s="199"/>
      <c r="K94" s="199"/>
      <c r="L94" s="199"/>
      <c r="M94" s="199"/>
      <c r="N94" s="199"/>
      <c r="O94" s="199"/>
      <c r="P94" s="199"/>
      <c r="Q94" s="199"/>
      <c r="R94" s="199"/>
      <c r="S94" s="382"/>
    </row>
    <row r="95" spans="2:19" s="6" customFormat="1">
      <c r="B95" s="381"/>
      <c r="C95" s="199"/>
      <c r="D95" s="236"/>
      <c r="E95" s="199"/>
      <c r="F95" s="199"/>
      <c r="G95" s="199"/>
      <c r="H95" s="199"/>
      <c r="I95" s="199"/>
      <c r="J95" s="199"/>
      <c r="K95" s="199"/>
      <c r="L95" s="199"/>
      <c r="M95" s="512" t="s">
        <v>709</v>
      </c>
      <c r="N95" s="512"/>
      <c r="O95" s="512"/>
      <c r="P95" s="199"/>
      <c r="Q95" s="199"/>
      <c r="R95" s="199"/>
      <c r="S95" s="382"/>
    </row>
    <row r="96" spans="2:19" s="6" customFormat="1">
      <c r="B96" s="381"/>
      <c r="C96" s="261">
        <v>4.0999999999999996</v>
      </c>
      <c r="D96" s="184" t="s">
        <v>7819</v>
      </c>
      <c r="E96" s="182"/>
      <c r="F96" s="182"/>
      <c r="G96" s="182"/>
      <c r="H96" s="182"/>
      <c r="I96" s="182"/>
      <c r="J96" s="182"/>
      <c r="K96" s="184"/>
      <c r="L96" s="182"/>
      <c r="M96" s="515"/>
      <c r="N96" s="516"/>
      <c r="O96" s="675"/>
      <c r="P96" s="199"/>
      <c r="Q96" s="199"/>
      <c r="R96" s="199"/>
      <c r="S96" s="382"/>
    </row>
    <row r="97" spans="2:19" s="6" customFormat="1">
      <c r="B97" s="381"/>
      <c r="C97" s="268"/>
      <c r="D97" s="308"/>
      <c r="E97" s="182"/>
      <c r="F97" s="182"/>
      <c r="G97" s="182"/>
      <c r="H97" s="182"/>
      <c r="I97" s="182"/>
      <c r="J97" s="182"/>
      <c r="K97" s="182"/>
      <c r="L97" s="182"/>
      <c r="M97" s="589"/>
      <c r="N97" s="589"/>
      <c r="O97" s="589"/>
      <c r="P97" s="199"/>
      <c r="Q97" s="199"/>
      <c r="R97" s="199"/>
      <c r="S97" s="382"/>
    </row>
    <row r="98" spans="2:19" s="6" customFormat="1">
      <c r="B98" s="381"/>
      <c r="C98" s="261">
        <v>4.2</v>
      </c>
      <c r="D98" s="184" t="s">
        <v>7820</v>
      </c>
      <c r="E98" s="182"/>
      <c r="F98" s="182"/>
      <c r="G98" s="182"/>
      <c r="H98" s="182"/>
      <c r="I98" s="182"/>
      <c r="J98" s="182"/>
      <c r="K98" s="182"/>
      <c r="L98" s="182"/>
      <c r="M98" s="515"/>
      <c r="N98" s="516"/>
      <c r="O98" s="675"/>
      <c r="P98" s="199"/>
      <c r="Q98" s="199"/>
      <c r="R98" s="199"/>
      <c r="S98" s="382"/>
    </row>
    <row r="99" spans="2:19" s="6" customFormat="1">
      <c r="B99" s="381"/>
      <c r="C99" s="268"/>
      <c r="D99" s="308"/>
      <c r="E99" s="182"/>
      <c r="F99" s="182"/>
      <c r="G99" s="182"/>
      <c r="H99" s="182"/>
      <c r="I99" s="182"/>
      <c r="J99" s="182"/>
      <c r="K99" s="182"/>
      <c r="L99" s="182"/>
      <c r="M99" s="589"/>
      <c r="N99" s="589"/>
      <c r="O99" s="589"/>
      <c r="P99" s="199"/>
      <c r="Q99" s="199"/>
      <c r="R99" s="199"/>
      <c r="S99" s="382"/>
    </row>
    <row r="100" spans="2:19" s="6" customFormat="1">
      <c r="B100" s="381"/>
      <c r="C100" s="261">
        <v>4.3</v>
      </c>
      <c r="D100" s="184" t="s">
        <v>7821</v>
      </c>
      <c r="E100" s="182"/>
      <c r="F100" s="182"/>
      <c r="G100" s="182"/>
      <c r="H100" s="182"/>
      <c r="I100" s="182"/>
      <c r="J100" s="182"/>
      <c r="K100" s="182"/>
      <c r="L100" s="182"/>
      <c r="M100" s="515"/>
      <c r="N100" s="516"/>
      <c r="O100" s="675"/>
      <c r="P100" s="199"/>
      <c r="Q100" s="199"/>
      <c r="R100" s="199"/>
      <c r="S100" s="382"/>
    </row>
    <row r="101" spans="2:19" s="6" customFormat="1">
      <c r="B101" s="381"/>
      <c r="C101" s="262"/>
      <c r="D101" s="184"/>
      <c r="E101" s="182"/>
      <c r="F101" s="182"/>
      <c r="G101" s="182"/>
      <c r="H101" s="182"/>
      <c r="I101" s="182"/>
      <c r="J101" s="182"/>
      <c r="K101" s="182"/>
      <c r="L101" s="182"/>
      <c r="M101" s="589"/>
      <c r="N101" s="589"/>
      <c r="O101" s="589"/>
      <c r="P101" s="199"/>
      <c r="Q101" s="199"/>
      <c r="R101" s="199"/>
      <c r="S101" s="382"/>
    </row>
    <row r="102" spans="2:19" s="6" customFormat="1">
      <c r="B102" s="381"/>
      <c r="C102" s="261">
        <v>4.4000000000000004</v>
      </c>
      <c r="D102" s="184" t="s">
        <v>7822</v>
      </c>
      <c r="E102" s="182"/>
      <c r="F102" s="182"/>
      <c r="G102" s="182"/>
      <c r="H102" s="182"/>
      <c r="I102" s="182"/>
      <c r="J102" s="182"/>
      <c r="K102" s="182"/>
      <c r="L102" s="182"/>
      <c r="M102" s="515"/>
      <c r="N102" s="516"/>
      <c r="O102" s="675"/>
      <c r="P102" s="199"/>
      <c r="Q102" s="199"/>
      <c r="R102" s="199"/>
      <c r="S102" s="382"/>
    </row>
    <row r="103" spans="2:19" s="6" customFormat="1">
      <c r="B103" s="381"/>
      <c r="C103" s="262"/>
      <c r="D103" s="184"/>
      <c r="E103" s="182"/>
      <c r="F103" s="182"/>
      <c r="G103" s="182"/>
      <c r="H103" s="182"/>
      <c r="I103" s="182"/>
      <c r="J103" s="182"/>
      <c r="K103" s="182"/>
      <c r="L103" s="182"/>
      <c r="M103" s="589"/>
      <c r="N103" s="589"/>
      <c r="O103" s="589"/>
      <c r="P103" s="199"/>
      <c r="Q103" s="199"/>
      <c r="R103" s="199"/>
      <c r="S103" s="382"/>
    </row>
    <row r="104" spans="2:19" s="6" customFormat="1">
      <c r="B104" s="381"/>
      <c r="C104" s="261">
        <v>4.5</v>
      </c>
      <c r="D104" s="334" t="s">
        <v>7823</v>
      </c>
      <c r="E104" s="182"/>
      <c r="F104" s="182"/>
      <c r="G104" s="182"/>
      <c r="H104" s="182"/>
      <c r="I104" s="182"/>
      <c r="J104" s="182"/>
      <c r="K104" s="182"/>
      <c r="L104" s="182"/>
      <c r="M104" s="599"/>
      <c r="N104" s="696"/>
      <c r="O104" s="697"/>
      <c r="P104" s="199" t="s">
        <v>309</v>
      </c>
      <c r="Q104" s="199"/>
      <c r="R104" s="199"/>
      <c r="S104" s="382"/>
    </row>
    <row r="105" spans="2:19" s="6" customFormat="1">
      <c r="B105" s="381"/>
      <c r="C105" s="262"/>
      <c r="D105" s="198" t="s">
        <v>346</v>
      </c>
      <c r="E105" s="182"/>
      <c r="F105" s="182"/>
      <c r="G105" s="182"/>
      <c r="H105" s="182"/>
      <c r="I105" s="182"/>
      <c r="J105" s="182"/>
      <c r="K105" s="182"/>
      <c r="L105" s="182"/>
      <c r="M105" s="589"/>
      <c r="N105" s="589"/>
      <c r="O105" s="589"/>
      <c r="P105" s="182"/>
      <c r="Q105" s="199"/>
      <c r="R105" s="199"/>
      <c r="S105" s="382"/>
    </row>
    <row r="106" spans="2:19" s="6" customFormat="1">
      <c r="B106" s="381"/>
      <c r="C106" s="261">
        <v>4.5999999999999996</v>
      </c>
      <c r="D106" s="198" t="s">
        <v>7824</v>
      </c>
      <c r="E106" s="182"/>
      <c r="F106" s="182"/>
      <c r="G106" s="182"/>
      <c r="H106" s="182"/>
      <c r="I106" s="182"/>
      <c r="J106" s="182"/>
      <c r="K106" s="182"/>
      <c r="L106" s="182"/>
      <c r="M106" s="515"/>
      <c r="N106" s="516"/>
      <c r="O106" s="675"/>
      <c r="P106" s="182"/>
      <c r="Q106" s="199"/>
      <c r="R106" s="199"/>
      <c r="S106" s="382"/>
    </row>
    <row r="107" spans="2:19" s="6" customFormat="1">
      <c r="B107" s="381"/>
      <c r="C107" s="274"/>
      <c r="D107" s="198" t="s">
        <v>347</v>
      </c>
      <c r="E107" s="182"/>
      <c r="F107" s="182"/>
      <c r="G107" s="182"/>
      <c r="H107" s="182"/>
      <c r="I107" s="182"/>
      <c r="J107" s="182"/>
      <c r="K107" s="182"/>
      <c r="L107" s="182"/>
      <c r="M107" s="603"/>
      <c r="N107" s="603"/>
      <c r="O107" s="603"/>
      <c r="P107" s="182"/>
      <c r="Q107" s="199"/>
      <c r="R107" s="199"/>
      <c r="S107" s="382"/>
    </row>
    <row r="108" spans="2:19" s="6" customFormat="1" ht="15" thickBot="1">
      <c r="B108" s="384"/>
      <c r="C108" s="369"/>
      <c r="D108" s="369"/>
      <c r="E108" s="369"/>
      <c r="F108" s="369"/>
      <c r="G108" s="369"/>
      <c r="H108" s="369"/>
      <c r="I108" s="369"/>
      <c r="J108" s="369"/>
      <c r="K108" s="369"/>
      <c r="L108" s="369"/>
      <c r="M108" s="369"/>
      <c r="N108" s="369"/>
      <c r="O108" s="369"/>
      <c r="P108" s="369"/>
      <c r="Q108" s="369"/>
      <c r="R108" s="369"/>
      <c r="S108" s="385"/>
    </row>
    <row r="109" spans="2:19" s="6" customFormat="1" ht="15.75" thickTop="1" thickBot="1">
      <c r="B109" s="232"/>
      <c r="C109" s="232"/>
      <c r="D109" s="232"/>
      <c r="E109" s="232"/>
      <c r="F109" s="232"/>
      <c r="G109" s="232"/>
      <c r="H109" s="232"/>
      <c r="I109" s="232"/>
      <c r="J109" s="232"/>
      <c r="K109" s="232"/>
      <c r="L109" s="232"/>
      <c r="M109" s="232"/>
      <c r="N109" s="232"/>
      <c r="O109" s="232"/>
      <c r="P109" s="232"/>
      <c r="Q109" s="232"/>
      <c r="R109" s="232"/>
      <c r="S109" s="232"/>
    </row>
    <row r="110" spans="2:19" s="6" customFormat="1" ht="15" customHeight="1" thickTop="1">
      <c r="B110" s="379"/>
      <c r="C110" s="363"/>
      <c r="D110" s="363"/>
      <c r="E110" s="363"/>
      <c r="F110" s="363"/>
      <c r="G110" s="363"/>
      <c r="H110" s="363"/>
      <c r="I110" s="363"/>
      <c r="J110" s="363"/>
      <c r="K110" s="363"/>
      <c r="L110" s="363"/>
      <c r="M110" s="363"/>
      <c r="N110" s="363"/>
      <c r="O110" s="363"/>
      <c r="P110" s="391"/>
      <c r="Q110" s="363"/>
      <c r="R110" s="392"/>
      <c r="S110" s="393"/>
    </row>
    <row r="111" spans="2:19" s="6" customFormat="1" ht="15" customHeight="1">
      <c r="B111" s="381"/>
      <c r="C111" s="231" t="s">
        <v>7855</v>
      </c>
      <c r="D111" s="231" t="s">
        <v>7845</v>
      </c>
      <c r="E111" s="199"/>
      <c r="F111" s="199"/>
      <c r="G111" s="199"/>
      <c r="H111" s="199"/>
      <c r="I111" s="199"/>
      <c r="J111" s="199"/>
      <c r="K111" s="199"/>
      <c r="L111" s="199"/>
      <c r="M111" s="332"/>
      <c r="N111" s="199"/>
      <c r="O111" s="199"/>
      <c r="P111" s="199"/>
      <c r="Q111" s="199"/>
      <c r="R111" s="199"/>
      <c r="S111" s="394"/>
    </row>
    <row r="112" spans="2:19" s="6" customFormat="1" ht="15" customHeight="1">
      <c r="B112" s="381"/>
      <c r="C112" s="231"/>
      <c r="D112" s="199"/>
      <c r="E112" s="199"/>
      <c r="F112" s="199"/>
      <c r="G112" s="199"/>
      <c r="H112" s="199"/>
      <c r="I112" s="199"/>
      <c r="J112" s="199"/>
      <c r="K112" s="534" t="s">
        <v>345</v>
      </c>
      <c r="L112" s="534"/>
      <c r="M112" s="534"/>
      <c r="N112" s="199"/>
      <c r="O112" s="199"/>
      <c r="P112" s="199"/>
      <c r="Q112" s="199"/>
      <c r="R112" s="275"/>
      <c r="S112" s="394"/>
    </row>
    <row r="113" spans="2:19" s="6" customFormat="1" ht="15" customHeight="1" thickBot="1">
      <c r="B113" s="381"/>
      <c r="C113" s="231"/>
      <c r="D113" s="199"/>
      <c r="E113" s="199"/>
      <c r="F113" s="199"/>
      <c r="G113" s="199"/>
      <c r="H113" s="199"/>
      <c r="I113" s="199"/>
      <c r="J113" s="199"/>
      <c r="K113" s="735"/>
      <c r="L113" s="735"/>
      <c r="M113" s="735"/>
      <c r="N113" s="199"/>
      <c r="O113" s="199"/>
      <c r="P113" s="199"/>
      <c r="Q113" s="199"/>
      <c r="R113" s="275"/>
      <c r="S113" s="394"/>
    </row>
    <row r="114" spans="2:19" s="6" customFormat="1" ht="15" customHeight="1" thickBot="1">
      <c r="B114" s="381"/>
      <c r="C114" s="261">
        <v>5.0999999999999996</v>
      </c>
      <c r="D114" s="183" t="s">
        <v>5559</v>
      </c>
      <c r="E114" s="199"/>
      <c r="F114" s="199"/>
      <c r="G114" s="199"/>
      <c r="H114" s="199"/>
      <c r="I114" s="233"/>
      <c r="J114" s="233"/>
      <c r="K114" s="454"/>
      <c r="L114" s="455"/>
      <c r="M114" s="456"/>
      <c r="N114" s="199"/>
      <c r="O114" s="609" t="str">
        <f>IF(AND(ISNUMBER(K114), ISNUMBER(K116), K114&gt;K116), "5.2 &lt; 5.1", "")</f>
        <v/>
      </c>
      <c r="P114" s="609"/>
      <c r="Q114" s="609"/>
      <c r="R114" s="275"/>
      <c r="S114" s="394"/>
    </row>
    <row r="115" spans="2:19" s="6" customFormat="1" ht="15" customHeight="1" thickBot="1">
      <c r="B115" s="381"/>
      <c r="C115" s="262"/>
      <c r="D115" s="199"/>
      <c r="E115" s="199"/>
      <c r="F115" s="199"/>
      <c r="G115" s="199"/>
      <c r="H115" s="199"/>
      <c r="I115" s="233"/>
      <c r="J115" s="233"/>
      <c r="K115" s="233"/>
      <c r="L115" s="233"/>
      <c r="M115" s="233"/>
      <c r="N115" s="233"/>
      <c r="O115" s="595"/>
      <c r="P115" s="595"/>
      <c r="Q115" s="595"/>
      <c r="R115" s="275"/>
      <c r="S115" s="394"/>
    </row>
    <row r="116" spans="2:19" s="6" customFormat="1" ht="15" customHeight="1" thickBot="1">
      <c r="B116" s="381"/>
      <c r="C116" s="261">
        <v>5.2</v>
      </c>
      <c r="D116" s="183" t="s">
        <v>5560</v>
      </c>
      <c r="E116" s="199"/>
      <c r="F116" s="193"/>
      <c r="G116" s="193"/>
      <c r="H116" s="193"/>
      <c r="I116" s="233"/>
      <c r="J116" s="233"/>
      <c r="K116" s="454"/>
      <c r="L116" s="455"/>
      <c r="M116" s="456"/>
      <c r="N116" s="199"/>
      <c r="O116" s="609" t="str">
        <f>IF(AND(ISNUMBER(K114), ISNUMBER(K116), K116&lt;K114), "5.1 &gt; 5.2", "")</f>
        <v/>
      </c>
      <c r="P116" s="609"/>
      <c r="Q116" s="609"/>
      <c r="R116" s="275"/>
      <c r="S116" s="394"/>
    </row>
    <row r="117" spans="2:19" s="6" customFormat="1" ht="15" customHeight="1">
      <c r="B117" s="381"/>
      <c r="C117" s="262"/>
      <c r="D117" s="193" t="s">
        <v>389</v>
      </c>
      <c r="E117" s="199"/>
      <c r="F117" s="193"/>
      <c r="G117" s="193"/>
      <c r="H117" s="193"/>
      <c r="I117" s="199"/>
      <c r="J117" s="199"/>
      <c r="K117" s="199"/>
      <c r="L117" s="199"/>
      <c r="M117" s="199"/>
      <c r="N117" s="199"/>
      <c r="O117" s="199"/>
      <c r="P117" s="199"/>
      <c r="Q117" s="199"/>
      <c r="R117" s="275"/>
      <c r="S117" s="394"/>
    </row>
    <row r="118" spans="2:19" s="6" customFormat="1" ht="15" customHeight="1">
      <c r="B118" s="381"/>
      <c r="C118" s="262"/>
      <c r="D118" s="193" t="s">
        <v>390</v>
      </c>
      <c r="E118" s="199"/>
      <c r="F118" s="193"/>
      <c r="G118" s="193"/>
      <c r="H118" s="193"/>
      <c r="I118" s="199"/>
      <c r="J118" s="199"/>
      <c r="K118" s="199"/>
      <c r="L118" s="199"/>
      <c r="M118" s="199"/>
      <c r="N118" s="199"/>
      <c r="O118" s="199"/>
      <c r="P118" s="199"/>
      <c r="Q118" s="199"/>
      <c r="R118" s="275"/>
      <c r="S118" s="394"/>
    </row>
    <row r="119" spans="2:19" s="6" customFormat="1" ht="15" customHeight="1">
      <c r="B119" s="381"/>
      <c r="C119" s="262"/>
      <c r="D119" s="199"/>
      <c r="E119" s="199"/>
      <c r="F119" s="199"/>
      <c r="G119" s="199"/>
      <c r="H119" s="199"/>
      <c r="I119" s="233"/>
      <c r="J119" s="233"/>
      <c r="K119" s="233"/>
      <c r="L119" s="233"/>
      <c r="M119" s="233"/>
      <c r="N119" s="233"/>
      <c r="O119" s="233"/>
      <c r="P119" s="233"/>
      <c r="Q119" s="233"/>
      <c r="R119" s="199"/>
      <c r="S119" s="394"/>
    </row>
    <row r="120" spans="2:19" s="6" customFormat="1" ht="15" customHeight="1">
      <c r="B120" s="381"/>
      <c r="C120" s="689" t="s">
        <v>1505</v>
      </c>
      <c r="D120" s="689"/>
      <c r="E120" s="689"/>
      <c r="F120" s="689"/>
      <c r="G120" s="689"/>
      <c r="H120" s="689"/>
      <c r="I120" s="689"/>
      <c r="J120" s="689"/>
      <c r="K120" s="689"/>
      <c r="L120" s="689"/>
      <c r="M120" s="689"/>
      <c r="N120" s="689"/>
      <c r="O120" s="689"/>
      <c r="P120" s="689"/>
      <c r="Q120" s="689"/>
      <c r="R120" s="199"/>
      <c r="S120" s="394"/>
    </row>
    <row r="121" spans="2:19" s="6" customFormat="1" ht="15" customHeight="1">
      <c r="B121" s="381"/>
      <c r="C121" s="689"/>
      <c r="D121" s="689"/>
      <c r="E121" s="689"/>
      <c r="F121" s="689"/>
      <c r="G121" s="689"/>
      <c r="H121" s="689"/>
      <c r="I121" s="689"/>
      <c r="J121" s="689"/>
      <c r="K121" s="689"/>
      <c r="L121" s="689"/>
      <c r="M121" s="689"/>
      <c r="N121" s="689"/>
      <c r="O121" s="689"/>
      <c r="P121" s="689"/>
      <c r="Q121" s="689"/>
      <c r="R121" s="199"/>
      <c r="S121" s="394"/>
    </row>
    <row r="122" spans="2:19" s="6" customFormat="1" ht="15" customHeight="1">
      <c r="B122" s="381"/>
      <c r="C122" s="689"/>
      <c r="D122" s="689"/>
      <c r="E122" s="689"/>
      <c r="F122" s="689"/>
      <c r="G122" s="689"/>
      <c r="H122" s="689"/>
      <c r="I122" s="689"/>
      <c r="J122" s="689"/>
      <c r="K122" s="689"/>
      <c r="L122" s="689"/>
      <c r="M122" s="689"/>
      <c r="N122" s="689"/>
      <c r="O122" s="689"/>
      <c r="P122" s="689"/>
      <c r="Q122" s="689"/>
      <c r="R122" s="199"/>
      <c r="S122" s="394"/>
    </row>
    <row r="123" spans="2:19" s="6" customFormat="1" ht="15" customHeight="1">
      <c r="B123" s="381"/>
      <c r="C123" s="199"/>
      <c r="D123" s="199"/>
      <c r="E123" s="199"/>
      <c r="F123" s="199"/>
      <c r="G123" s="199"/>
      <c r="H123" s="199"/>
      <c r="I123" s="199"/>
      <c r="J123" s="534" t="s">
        <v>826</v>
      </c>
      <c r="K123" s="534"/>
      <c r="L123" s="199"/>
      <c r="M123" s="534" t="s">
        <v>826</v>
      </c>
      <c r="N123" s="534"/>
      <c r="O123" s="199"/>
      <c r="P123" s="534" t="s">
        <v>826</v>
      </c>
      <c r="Q123" s="534"/>
      <c r="R123" s="199"/>
      <c r="S123" s="394"/>
    </row>
    <row r="124" spans="2:19" s="6" customFormat="1" ht="15" customHeight="1" thickBot="1">
      <c r="B124" s="395"/>
      <c r="C124" s="64" t="s">
        <v>710</v>
      </c>
      <c r="D124" s="199"/>
      <c r="E124" s="199"/>
      <c r="F124" s="199"/>
      <c r="G124" s="199"/>
      <c r="H124" s="199"/>
      <c r="I124" s="199"/>
      <c r="J124" s="752" t="s">
        <v>829</v>
      </c>
      <c r="K124" s="752"/>
      <c r="L124" s="396"/>
      <c r="M124" s="752" t="s">
        <v>828</v>
      </c>
      <c r="N124" s="752"/>
      <c r="O124" s="597" t="s">
        <v>830</v>
      </c>
      <c r="P124" s="597"/>
      <c r="Q124" s="597"/>
      <c r="R124" s="597"/>
      <c r="S124" s="387"/>
    </row>
    <row r="125" spans="2:19" s="6" customFormat="1" ht="15" customHeight="1" thickBot="1">
      <c r="B125" s="395"/>
      <c r="C125" s="200"/>
      <c r="D125" s="199"/>
      <c r="E125" s="199"/>
      <c r="F125" s="199"/>
      <c r="G125" s="199"/>
      <c r="H125" s="199"/>
      <c r="I125" s="199"/>
      <c r="J125" s="520">
        <f>SUM(J127:J138)</f>
        <v>0</v>
      </c>
      <c r="K125" s="734"/>
      <c r="L125" s="396"/>
      <c r="M125" s="520">
        <f>SUM(M127:M138)</f>
        <v>0</v>
      </c>
      <c r="N125" s="734"/>
      <c r="O125" s="335"/>
      <c r="P125" s="520">
        <f>IF(AND(ISNUMBER(J125), ISNUMBER(M125)), J125+M125, "")</f>
        <v>0</v>
      </c>
      <c r="Q125" s="734"/>
      <c r="R125" s="692" t="str">
        <f>IF(OR(AND(ISNUMBER(J125), ISNUMBER(M125), SUM(J125, M125)&lt;&gt;P125), (AND(ISNUMBER(J125), ISNUMBER(M125), ISBLANK(P125)))), J125+M125, "")</f>
        <v/>
      </c>
      <c r="S125" s="674"/>
    </row>
    <row r="126" spans="2:19" s="6" customFormat="1" ht="15" customHeight="1">
      <c r="B126" s="395"/>
      <c r="C126" s="230"/>
      <c r="D126" s="200"/>
      <c r="E126" s="199"/>
      <c r="F126" s="199"/>
      <c r="G126" s="199"/>
      <c r="H126" s="217"/>
      <c r="I126" s="276" t="s">
        <v>829</v>
      </c>
      <c r="J126" s="578" t="str">
        <f>IF(SUM(J127:J138)&lt;&gt;J125, SUM(J127:J138), "")</f>
        <v/>
      </c>
      <c r="K126" s="578"/>
      <c r="L126" s="276" t="s">
        <v>828</v>
      </c>
      <c r="M126" s="578" t="str">
        <f>IF(SUM(M127:M138)&lt;&gt;M125, SUM(M127:M138), "")</f>
        <v/>
      </c>
      <c r="N126" s="578"/>
      <c r="O126" s="237"/>
      <c r="P126" s="578" t="str">
        <f>IF(SUM(P127:P138)&lt;&gt;P125, SUM(P127:P138), "")</f>
        <v/>
      </c>
      <c r="Q126" s="578"/>
      <c r="R126" s="609"/>
      <c r="S126" s="674"/>
    </row>
    <row r="127" spans="2:19" s="6" customFormat="1" ht="15" customHeight="1">
      <c r="B127" s="395"/>
      <c r="C127" s="190" t="s">
        <v>1465</v>
      </c>
      <c r="D127" s="193" t="s">
        <v>816</v>
      </c>
      <c r="E127" s="193"/>
      <c r="F127" s="193"/>
      <c r="G127" s="193"/>
      <c r="H127" s="199"/>
      <c r="I127" s="199"/>
      <c r="J127" s="434"/>
      <c r="K127" s="436"/>
      <c r="L127" s="199"/>
      <c r="M127" s="434"/>
      <c r="N127" s="436"/>
      <c r="O127" s="237"/>
      <c r="P127" s="434" t="str">
        <f>IF(OR((ISNUMBER(J127)), (ISNUMBER(M127))), J127+M127, "")</f>
        <v/>
      </c>
      <c r="Q127" s="436"/>
      <c r="R127" s="673" t="str">
        <f>IF(OR(AND(ISNUMBER(J127), ISNUMBER(M127), SUM(J127, M127)&lt;&gt;P127), (AND(ISNUMBER(J127), ISNUMBER(M127), ISBLANK(P127)))), J127+M127, "")</f>
        <v/>
      </c>
      <c r="S127" s="674"/>
    </row>
    <row r="128" spans="2:19" s="6" customFormat="1" ht="15" customHeight="1">
      <c r="B128" s="395"/>
      <c r="C128" s="190" t="s">
        <v>1466</v>
      </c>
      <c r="D128" s="193" t="s">
        <v>719</v>
      </c>
      <c r="E128" s="193"/>
      <c r="F128" s="193"/>
      <c r="G128" s="193"/>
      <c r="H128" s="199"/>
      <c r="I128" s="199"/>
      <c r="J128" s="434"/>
      <c r="K128" s="436"/>
      <c r="L128" s="199"/>
      <c r="M128" s="434"/>
      <c r="N128" s="436"/>
      <c r="O128" s="237"/>
      <c r="P128" s="434" t="str">
        <f t="shared" ref="P128:P138" si="0">IF(OR((ISNUMBER(J128)), (ISNUMBER(M128))), J128+M128, "")</f>
        <v/>
      </c>
      <c r="Q128" s="436"/>
      <c r="R128" s="673" t="str">
        <f t="shared" ref="R128:R137" si="1">IF(OR(AND(ISNUMBER(J128), ISNUMBER(M128), SUM(J128, M128)&lt;&gt;P128), (AND(ISNUMBER(J128), ISNUMBER(M128), ISBLANK(P128)))), J128+M128, "")</f>
        <v/>
      </c>
      <c r="S128" s="674"/>
    </row>
    <row r="129" spans="2:19" s="6" customFormat="1" ht="15" customHeight="1">
      <c r="B129" s="381"/>
      <c r="C129" s="190" t="s">
        <v>1467</v>
      </c>
      <c r="D129" s="193" t="s">
        <v>365</v>
      </c>
      <c r="E129" s="193"/>
      <c r="F129" s="193"/>
      <c r="G129" s="193"/>
      <c r="H129" s="199"/>
      <c r="I129" s="199"/>
      <c r="J129" s="434"/>
      <c r="K129" s="436"/>
      <c r="L129" s="199"/>
      <c r="M129" s="434"/>
      <c r="N129" s="436"/>
      <c r="O129" s="237"/>
      <c r="P129" s="434" t="str">
        <f t="shared" si="0"/>
        <v/>
      </c>
      <c r="Q129" s="436"/>
      <c r="R129" s="673" t="str">
        <f t="shared" si="1"/>
        <v/>
      </c>
      <c r="S129" s="674"/>
    </row>
    <row r="130" spans="2:19" s="6" customFormat="1" ht="15" customHeight="1">
      <c r="B130" s="381"/>
      <c r="C130" s="190" t="s">
        <v>1468</v>
      </c>
      <c r="D130" s="193" t="s">
        <v>366</v>
      </c>
      <c r="E130" s="193"/>
      <c r="F130" s="193"/>
      <c r="G130" s="193"/>
      <c r="H130" s="199"/>
      <c r="I130" s="199"/>
      <c r="J130" s="434"/>
      <c r="K130" s="436"/>
      <c r="L130" s="199"/>
      <c r="M130" s="434"/>
      <c r="N130" s="436"/>
      <c r="O130" s="237"/>
      <c r="P130" s="434" t="str">
        <f t="shared" si="0"/>
        <v/>
      </c>
      <c r="Q130" s="436"/>
      <c r="R130" s="673" t="str">
        <f t="shared" si="1"/>
        <v/>
      </c>
      <c r="S130" s="674"/>
    </row>
    <row r="131" spans="2:19" s="6" customFormat="1" ht="15" customHeight="1">
      <c r="B131" s="381"/>
      <c r="C131" s="190" t="s">
        <v>1469</v>
      </c>
      <c r="D131" s="193" t="s">
        <v>367</v>
      </c>
      <c r="E131" s="193"/>
      <c r="F131" s="193"/>
      <c r="G131" s="193"/>
      <c r="H131" s="199"/>
      <c r="I131" s="199"/>
      <c r="J131" s="434"/>
      <c r="K131" s="436"/>
      <c r="L131" s="199"/>
      <c r="M131" s="434"/>
      <c r="N131" s="436"/>
      <c r="O131" s="237"/>
      <c r="P131" s="434" t="str">
        <f t="shared" si="0"/>
        <v/>
      </c>
      <c r="Q131" s="436"/>
      <c r="R131" s="673" t="str">
        <f>IF(OR(AND(ISNUMBER(J131), ISNUMBER(M131), SUM(J131, M131)&lt;&gt;P131), (AND(ISNUMBER(J131), ISNUMBER(M131), ISBLANK(P131)))), J131+M131, "")</f>
        <v/>
      </c>
      <c r="S131" s="674"/>
    </row>
    <row r="132" spans="2:19" s="6" customFormat="1" ht="15" customHeight="1">
      <c r="B132" s="381"/>
      <c r="C132" s="190" t="s">
        <v>1470</v>
      </c>
      <c r="D132" s="193" t="s">
        <v>368</v>
      </c>
      <c r="E132" s="193"/>
      <c r="F132" s="193"/>
      <c r="G132" s="193"/>
      <c r="H132" s="199"/>
      <c r="I132" s="199"/>
      <c r="J132" s="434"/>
      <c r="K132" s="436"/>
      <c r="L132" s="199"/>
      <c r="M132" s="434"/>
      <c r="N132" s="436"/>
      <c r="O132" s="237"/>
      <c r="P132" s="434" t="str">
        <f t="shared" si="0"/>
        <v/>
      </c>
      <c r="Q132" s="436"/>
      <c r="R132" s="673" t="str">
        <f t="shared" si="1"/>
        <v/>
      </c>
      <c r="S132" s="674"/>
    </row>
    <row r="133" spans="2:19" s="6" customFormat="1" ht="15" customHeight="1">
      <c r="B133" s="381"/>
      <c r="C133" s="190" t="s">
        <v>1471</v>
      </c>
      <c r="D133" s="193" t="s">
        <v>369</v>
      </c>
      <c r="E133" s="193"/>
      <c r="F133" s="193"/>
      <c r="G133" s="193"/>
      <c r="H133" s="199"/>
      <c r="I133" s="199"/>
      <c r="J133" s="434"/>
      <c r="K133" s="436"/>
      <c r="L133" s="199"/>
      <c r="M133" s="434"/>
      <c r="N133" s="436"/>
      <c r="O133" s="237"/>
      <c r="P133" s="434" t="str">
        <f t="shared" si="0"/>
        <v/>
      </c>
      <c r="Q133" s="436"/>
      <c r="R133" s="673" t="str">
        <f t="shared" si="1"/>
        <v/>
      </c>
      <c r="S133" s="674"/>
    </row>
    <row r="134" spans="2:19" s="6" customFormat="1" ht="15" customHeight="1">
      <c r="B134" s="381"/>
      <c r="C134" s="190" t="s">
        <v>1472</v>
      </c>
      <c r="D134" s="193" t="s">
        <v>711</v>
      </c>
      <c r="E134" s="193"/>
      <c r="F134" s="193"/>
      <c r="G134" s="193"/>
      <c r="H134" s="199"/>
      <c r="I134" s="199"/>
      <c r="J134" s="434"/>
      <c r="K134" s="436"/>
      <c r="L134" s="199"/>
      <c r="M134" s="434"/>
      <c r="N134" s="436"/>
      <c r="O134" s="237"/>
      <c r="P134" s="434" t="str">
        <f t="shared" si="0"/>
        <v/>
      </c>
      <c r="Q134" s="436"/>
      <c r="R134" s="673" t="str">
        <f t="shared" si="1"/>
        <v/>
      </c>
      <c r="S134" s="674"/>
    </row>
    <row r="135" spans="2:19" s="6" customFormat="1" ht="15" customHeight="1">
      <c r="B135" s="381"/>
      <c r="C135" s="190" t="s">
        <v>1473</v>
      </c>
      <c r="D135" s="193" t="s">
        <v>370</v>
      </c>
      <c r="E135" s="193"/>
      <c r="F135" s="193"/>
      <c r="G135" s="193"/>
      <c r="H135" s="199"/>
      <c r="I135" s="199"/>
      <c r="J135" s="434"/>
      <c r="K135" s="436"/>
      <c r="L135" s="199"/>
      <c r="M135" s="434"/>
      <c r="N135" s="436"/>
      <c r="O135" s="237"/>
      <c r="P135" s="434" t="str">
        <f t="shared" si="0"/>
        <v/>
      </c>
      <c r="Q135" s="436"/>
      <c r="R135" s="673" t="str">
        <f t="shared" si="1"/>
        <v/>
      </c>
      <c r="S135" s="674"/>
    </row>
    <row r="136" spans="2:19" s="6" customFormat="1" ht="15" customHeight="1">
      <c r="B136" s="381"/>
      <c r="C136" s="190" t="s">
        <v>1474</v>
      </c>
      <c r="D136" s="193" t="s">
        <v>371</v>
      </c>
      <c r="E136" s="193"/>
      <c r="F136" s="193"/>
      <c r="G136" s="193"/>
      <c r="H136" s="199"/>
      <c r="I136" s="199"/>
      <c r="J136" s="434"/>
      <c r="K136" s="436"/>
      <c r="L136" s="199"/>
      <c r="M136" s="434"/>
      <c r="N136" s="436"/>
      <c r="O136" s="237"/>
      <c r="P136" s="434" t="str">
        <f t="shared" si="0"/>
        <v/>
      </c>
      <c r="Q136" s="436"/>
      <c r="R136" s="673" t="str">
        <f t="shared" si="1"/>
        <v/>
      </c>
      <c r="S136" s="674"/>
    </row>
    <row r="137" spans="2:19" s="6" customFormat="1" ht="15" customHeight="1">
      <c r="B137" s="381"/>
      <c r="C137" s="190" t="s">
        <v>1475</v>
      </c>
      <c r="D137" s="193" t="s">
        <v>818</v>
      </c>
      <c r="E137" s="193"/>
      <c r="F137" s="193"/>
      <c r="G137" s="193"/>
      <c r="H137" s="199"/>
      <c r="I137" s="199"/>
      <c r="J137" s="434"/>
      <c r="K137" s="436"/>
      <c r="L137" s="199"/>
      <c r="M137" s="434"/>
      <c r="N137" s="436"/>
      <c r="O137" s="237"/>
      <c r="P137" s="434" t="str">
        <f t="shared" si="0"/>
        <v/>
      </c>
      <c r="Q137" s="436"/>
      <c r="R137" s="673" t="str">
        <f t="shared" si="1"/>
        <v/>
      </c>
      <c r="S137" s="674"/>
    </row>
    <row r="138" spans="2:19" s="6" customFormat="1" ht="15" customHeight="1">
      <c r="B138" s="381"/>
      <c r="C138" s="190" t="s">
        <v>1476</v>
      </c>
      <c r="D138" s="193" t="s">
        <v>372</v>
      </c>
      <c r="E138" s="193"/>
      <c r="F138" s="193"/>
      <c r="G138" s="193"/>
      <c r="H138" s="199"/>
      <c r="I138" s="199"/>
      <c r="J138" s="434"/>
      <c r="K138" s="436"/>
      <c r="L138" s="199"/>
      <c r="M138" s="434"/>
      <c r="N138" s="436"/>
      <c r="O138" s="237"/>
      <c r="P138" s="434" t="str">
        <f t="shared" si="0"/>
        <v/>
      </c>
      <c r="Q138" s="436"/>
      <c r="R138" s="673" t="str">
        <f>IF(OR(AND(ISNUMBER(J138), ISNUMBER(M138), SUM(J138, M138)&lt;&gt;P138), (AND(ISNUMBER(J138), ISNUMBER(M138), ISBLANK(P138)))), J138+M138, "")</f>
        <v/>
      </c>
      <c r="S138" s="674"/>
    </row>
    <row r="139" spans="2:19" s="6" customFormat="1" ht="15" thickBot="1">
      <c r="B139" s="384"/>
      <c r="C139" s="369"/>
      <c r="D139" s="369"/>
      <c r="E139" s="369"/>
      <c r="F139" s="369"/>
      <c r="G139" s="369"/>
      <c r="H139" s="369"/>
      <c r="I139" s="369"/>
      <c r="J139" s="369"/>
      <c r="K139" s="369"/>
      <c r="L139" s="369"/>
      <c r="M139" s="469"/>
      <c r="N139" s="469"/>
      <c r="O139" s="369"/>
      <c r="P139" s="469"/>
      <c r="Q139" s="469"/>
      <c r="R139" s="369"/>
      <c r="S139" s="385"/>
    </row>
    <row r="140" spans="2:19" s="6" customFormat="1" ht="15.75" thickTop="1" thickBot="1">
      <c r="B140" s="232"/>
      <c r="C140" s="232"/>
      <c r="D140" s="232"/>
      <c r="E140" s="232"/>
      <c r="F140" s="232"/>
      <c r="G140" s="232"/>
      <c r="H140" s="232"/>
      <c r="I140" s="232"/>
      <c r="J140" s="232"/>
      <c r="K140" s="232"/>
      <c r="L140" s="232"/>
      <c r="M140" s="232"/>
      <c r="N140" s="232"/>
      <c r="O140" s="232"/>
      <c r="P140" s="232"/>
      <c r="Q140" s="232"/>
      <c r="R140" s="232"/>
      <c r="S140" s="232"/>
    </row>
    <row r="141" spans="2:19" s="6" customFormat="1" ht="15" thickTop="1">
      <c r="B141" s="379"/>
      <c r="C141" s="363"/>
      <c r="D141" s="363"/>
      <c r="E141" s="363"/>
      <c r="F141" s="363"/>
      <c r="G141" s="363"/>
      <c r="H141" s="363"/>
      <c r="I141" s="363"/>
      <c r="J141" s="363"/>
      <c r="K141" s="363"/>
      <c r="L141" s="363"/>
      <c r="M141" s="363"/>
      <c r="N141" s="363"/>
      <c r="O141" s="363"/>
      <c r="P141" s="363"/>
      <c r="Q141" s="363"/>
      <c r="R141" s="363"/>
      <c r="S141" s="380"/>
    </row>
    <row r="142" spans="2:19" s="6" customFormat="1" ht="15.75">
      <c r="B142" s="381"/>
      <c r="C142" s="231" t="s">
        <v>7854</v>
      </c>
      <c r="D142" s="231" t="s">
        <v>5556</v>
      </c>
      <c r="E142" s="199"/>
      <c r="F142" s="199"/>
      <c r="G142" s="199"/>
      <c r="H142" s="199"/>
      <c r="I142" s="199"/>
      <c r="J142" s="199"/>
      <c r="K142" s="199"/>
      <c r="L142" s="199"/>
      <c r="M142" s="199"/>
      <c r="N142" s="199"/>
      <c r="O142" s="199"/>
      <c r="P142" s="199"/>
      <c r="Q142" s="199"/>
      <c r="R142" s="199"/>
      <c r="S142" s="382"/>
    </row>
    <row r="143" spans="2:19" s="6" customFormat="1" ht="16.5" thickBot="1">
      <c r="B143" s="381"/>
      <c r="C143" s="231"/>
      <c r="D143" s="208"/>
      <c r="E143" s="199"/>
      <c r="F143" s="199"/>
      <c r="G143" s="199"/>
      <c r="H143" s="199"/>
      <c r="I143" s="199"/>
      <c r="J143" s="199"/>
      <c r="K143" s="499" t="s">
        <v>11039</v>
      </c>
      <c r="L143" s="499"/>
      <c r="M143" s="499"/>
      <c r="N143" s="354"/>
      <c r="O143" s="499" t="s">
        <v>11040</v>
      </c>
      <c r="P143" s="499"/>
      <c r="Q143" s="499"/>
      <c r="R143" s="199"/>
      <c r="S143" s="382"/>
    </row>
    <row r="144" spans="2:19" s="6" customFormat="1" ht="16.5" thickTop="1" thickBot="1">
      <c r="B144" s="381"/>
      <c r="C144" s="277">
        <v>6</v>
      </c>
      <c r="D144" s="64" t="s">
        <v>1507</v>
      </c>
      <c r="E144" s="208"/>
      <c r="F144" s="199"/>
      <c r="G144" s="199"/>
      <c r="H144" s="199"/>
      <c r="I144" s="609" t="str">
        <f>IF((SUM(K146, K166, K172, K193))&lt;&gt;K144,(SUM(K146, K166, K172, K193)),"")</f>
        <v/>
      </c>
      <c r="J144" s="742"/>
      <c r="K144" s="490">
        <f>SUM(K146,K166,K172,K193)</f>
        <v>0</v>
      </c>
      <c r="L144" s="491"/>
      <c r="M144" s="492"/>
      <c r="N144" s="339"/>
      <c r="O144" s="490">
        <f>SUM(O146,O166,O172,O193)</f>
        <v>0</v>
      </c>
      <c r="P144" s="491"/>
      <c r="Q144" s="492"/>
      <c r="R144" s="743" t="str">
        <f>IF((SUM(O146, O166, O172, O193))&lt;&gt;O144,(SUM(O146, O166, O172, O193)),"")</f>
        <v/>
      </c>
      <c r="S144" s="674"/>
    </row>
    <row r="145" spans="2:19" s="6" customFormat="1" ht="16.5" thickTop="1" thickBot="1">
      <c r="B145" s="381"/>
      <c r="C145" s="200"/>
      <c r="D145" s="208"/>
      <c r="E145" s="199"/>
      <c r="F145" s="199"/>
      <c r="G145" s="199"/>
      <c r="H145" s="199"/>
      <c r="I145" s="333"/>
      <c r="J145" s="333"/>
      <c r="K145" s="500"/>
      <c r="L145" s="500"/>
      <c r="M145" s="500"/>
      <c r="N145" s="339"/>
      <c r="O145" s="500"/>
      <c r="P145" s="500"/>
      <c r="Q145" s="500"/>
      <c r="R145" s="333"/>
      <c r="S145" s="387"/>
    </row>
    <row r="146" spans="2:19" s="6" customFormat="1" ht="15.75" thickBot="1">
      <c r="B146" s="390"/>
      <c r="C146" s="278">
        <v>6.1</v>
      </c>
      <c r="D146" s="209" t="s">
        <v>543</v>
      </c>
      <c r="E146" s="279"/>
      <c r="F146" s="279"/>
      <c r="G146" s="279"/>
      <c r="H146" s="279"/>
      <c r="I146" s="719" t="str">
        <f>IF(SUM(K149:K154,K157:K160,K162:K164)&lt;&gt;K146, SUM(K149:K154,K157:K160,K162:K164), "")</f>
        <v/>
      </c>
      <c r="J146" s="720"/>
      <c r="K146" s="454">
        <f>SUM(K149:K154,K157:K160,K162:K164)</f>
        <v>0</v>
      </c>
      <c r="L146" s="455"/>
      <c r="M146" s="456"/>
      <c r="N146" s="238"/>
      <c r="O146" s="454">
        <f>SUM(O149:O154,O157:O160,O162:O164)</f>
        <v>0</v>
      </c>
      <c r="P146" s="455"/>
      <c r="Q146" s="456"/>
      <c r="R146" s="721" t="str">
        <f>IF(SUM(O149:O154,O157:O160,O162:O164)&lt;&gt;O146, SUM(O149:O154,O157:O160,O162:O164), "")</f>
        <v/>
      </c>
      <c r="S146" s="722"/>
    </row>
    <row r="147" spans="2:19" s="6" customFormat="1" ht="15">
      <c r="B147" s="381"/>
      <c r="C147" s="200"/>
      <c r="D147" s="208"/>
      <c r="E147" s="199"/>
      <c r="F147" s="199"/>
      <c r="G147" s="199"/>
      <c r="H147" s="199"/>
      <c r="I147" s="333"/>
      <c r="J147" s="333"/>
      <c r="K147" s="476"/>
      <c r="L147" s="476"/>
      <c r="M147" s="476"/>
      <c r="N147" s="339"/>
      <c r="O147" s="476"/>
      <c r="P147" s="476"/>
      <c r="Q147" s="476"/>
      <c r="R147" s="333"/>
      <c r="S147" s="387"/>
    </row>
    <row r="148" spans="2:19" s="6" customFormat="1" ht="15">
      <c r="B148" s="381"/>
      <c r="C148" s="203" t="s">
        <v>28</v>
      </c>
      <c r="D148" s="74" t="s">
        <v>800</v>
      </c>
      <c r="E148" s="199"/>
      <c r="F148" s="199"/>
      <c r="G148" s="199"/>
      <c r="H148" s="199"/>
      <c r="I148" s="609" t="str">
        <f>IF(SUM(K149:K154)&lt;&gt;K148, SUM(K149:K154), "")</f>
        <v/>
      </c>
      <c r="J148" s="723"/>
      <c r="K148" s="434">
        <f>SUM(K149:K154)</f>
        <v>0</v>
      </c>
      <c r="L148" s="435"/>
      <c r="M148" s="436"/>
      <c r="N148" s="339"/>
      <c r="O148" s="434">
        <f>SUM(O149:O154)</f>
        <v>0</v>
      </c>
      <c r="P148" s="435"/>
      <c r="Q148" s="436"/>
      <c r="R148" s="673" t="str">
        <f>IF(SUM(O149:O154)&lt;&gt;O148, SUM(O149:O154), "")</f>
        <v/>
      </c>
      <c r="S148" s="674"/>
    </row>
    <row r="149" spans="2:19" s="6" customFormat="1" ht="15">
      <c r="B149" s="381"/>
      <c r="C149" s="204" t="s">
        <v>194</v>
      </c>
      <c r="D149" s="202" t="s">
        <v>355</v>
      </c>
      <c r="E149" s="199"/>
      <c r="F149" s="199"/>
      <c r="G149" s="199"/>
      <c r="H149" s="199"/>
      <c r="I149" s="333"/>
      <c r="J149" s="333"/>
      <c r="K149" s="434"/>
      <c r="L149" s="435"/>
      <c r="M149" s="436"/>
      <c r="N149" s="339"/>
      <c r="O149" s="434"/>
      <c r="P149" s="435"/>
      <c r="Q149" s="436"/>
      <c r="R149" s="333"/>
      <c r="S149" s="387"/>
    </row>
    <row r="150" spans="2:19" s="6" customFormat="1" ht="15">
      <c r="B150" s="381"/>
      <c r="C150" s="204" t="s">
        <v>195</v>
      </c>
      <c r="D150" s="202" t="s">
        <v>356</v>
      </c>
      <c r="E150" s="199"/>
      <c r="F150" s="199"/>
      <c r="G150" s="199"/>
      <c r="H150" s="199"/>
      <c r="I150" s="333"/>
      <c r="J150" s="333"/>
      <c r="K150" s="434"/>
      <c r="L150" s="435"/>
      <c r="M150" s="436"/>
      <c r="N150" s="339"/>
      <c r="O150" s="434"/>
      <c r="P150" s="435"/>
      <c r="Q150" s="436"/>
      <c r="R150" s="333"/>
      <c r="S150" s="387"/>
    </row>
    <row r="151" spans="2:19" s="6" customFormat="1" ht="15">
      <c r="B151" s="381"/>
      <c r="C151" s="204" t="s">
        <v>196</v>
      </c>
      <c r="D151" s="202" t="s">
        <v>712</v>
      </c>
      <c r="E151" s="199"/>
      <c r="F151" s="199"/>
      <c r="G151" s="199"/>
      <c r="H151" s="199"/>
      <c r="I151" s="333"/>
      <c r="J151" s="333"/>
      <c r="K151" s="434"/>
      <c r="L151" s="435"/>
      <c r="M151" s="436"/>
      <c r="N151" s="339"/>
      <c r="O151" s="434"/>
      <c r="P151" s="435"/>
      <c r="Q151" s="436"/>
      <c r="R151" s="333"/>
      <c r="S151" s="387"/>
    </row>
    <row r="152" spans="2:19" s="6" customFormat="1" ht="15">
      <c r="B152" s="381"/>
      <c r="C152" s="204" t="s">
        <v>197</v>
      </c>
      <c r="D152" s="202" t="s">
        <v>354</v>
      </c>
      <c r="E152" s="199"/>
      <c r="F152" s="199"/>
      <c r="G152" s="199"/>
      <c r="H152" s="199"/>
      <c r="I152" s="333"/>
      <c r="J152" s="333"/>
      <c r="K152" s="434"/>
      <c r="L152" s="435"/>
      <c r="M152" s="436"/>
      <c r="N152" s="339"/>
      <c r="O152" s="434"/>
      <c r="P152" s="435"/>
      <c r="Q152" s="436"/>
      <c r="R152" s="333"/>
      <c r="S152" s="387"/>
    </row>
    <row r="153" spans="2:19" s="6" customFormat="1" ht="15">
      <c r="B153" s="381"/>
      <c r="C153" s="204" t="s">
        <v>198</v>
      </c>
      <c r="D153" s="202" t="s">
        <v>352</v>
      </c>
      <c r="E153" s="199"/>
      <c r="F153" s="199"/>
      <c r="G153" s="199"/>
      <c r="H153" s="199"/>
      <c r="I153" s="333"/>
      <c r="J153" s="333"/>
      <c r="K153" s="434"/>
      <c r="L153" s="435"/>
      <c r="M153" s="436"/>
      <c r="N153" s="339"/>
      <c r="O153" s="434"/>
      <c r="P153" s="435"/>
      <c r="Q153" s="436"/>
      <c r="R153" s="333"/>
      <c r="S153" s="387"/>
    </row>
    <row r="154" spans="2:19" s="6" customFormat="1" ht="15.75" thickBot="1">
      <c r="B154" s="381"/>
      <c r="C154" s="204" t="s">
        <v>199</v>
      </c>
      <c r="D154" s="202" t="s">
        <v>7825</v>
      </c>
      <c r="E154" s="199"/>
      <c r="F154" s="199"/>
      <c r="G154" s="199"/>
      <c r="H154" s="199"/>
      <c r="I154" s="333"/>
      <c r="J154" s="333"/>
      <c r="K154" s="683"/>
      <c r="L154" s="684"/>
      <c r="M154" s="685"/>
      <c r="N154" s="339"/>
      <c r="O154" s="683"/>
      <c r="P154" s="684"/>
      <c r="Q154" s="685"/>
      <c r="R154" s="333"/>
      <c r="S154" s="387"/>
    </row>
    <row r="155" spans="2:19" s="6" customFormat="1" ht="15">
      <c r="B155" s="381"/>
      <c r="C155" s="204"/>
      <c r="D155" s="208"/>
      <c r="E155" s="199"/>
      <c r="F155" s="199"/>
      <c r="G155" s="199"/>
      <c r="H155" s="199"/>
      <c r="I155" s="333"/>
      <c r="J155" s="333"/>
      <c r="K155" s="476"/>
      <c r="L155" s="476"/>
      <c r="M155" s="476"/>
      <c r="N155" s="339"/>
      <c r="O155" s="476"/>
      <c r="P155" s="476"/>
      <c r="Q155" s="476"/>
      <c r="R155" s="333"/>
      <c r="S155" s="387"/>
    </row>
    <row r="156" spans="2:19" s="6" customFormat="1" ht="15">
      <c r="B156" s="381"/>
      <c r="C156" s="203" t="s">
        <v>29</v>
      </c>
      <c r="D156" s="74" t="s">
        <v>714</v>
      </c>
      <c r="E156" s="199"/>
      <c r="F156" s="199"/>
      <c r="G156" s="199"/>
      <c r="H156" s="199"/>
      <c r="I156" s="609" t="str">
        <f>IF(SUM(K157:K160)&lt;&gt;K156, SUM(K157:K160), "")</f>
        <v/>
      </c>
      <c r="J156" s="723"/>
      <c r="K156" s="434">
        <f>SUM(K157:K160)</f>
        <v>0</v>
      </c>
      <c r="L156" s="435"/>
      <c r="M156" s="436"/>
      <c r="N156" s="339"/>
      <c r="O156" s="434">
        <f>SUM(O157:O160)</f>
        <v>0</v>
      </c>
      <c r="P156" s="435"/>
      <c r="Q156" s="436"/>
      <c r="R156" s="673" t="str">
        <f>IF(SUM(O157:O160)&lt;&gt;O156, SUM(O157:O160), "")</f>
        <v/>
      </c>
      <c r="S156" s="674"/>
    </row>
    <row r="157" spans="2:19" s="6" customFormat="1" ht="15">
      <c r="B157" s="381"/>
      <c r="C157" s="204" t="s">
        <v>208</v>
      </c>
      <c r="D157" s="202" t="s">
        <v>715</v>
      </c>
      <c r="E157" s="199"/>
      <c r="F157" s="199"/>
      <c r="G157" s="199"/>
      <c r="H157" s="199"/>
      <c r="I157" s="333"/>
      <c r="J157" s="333"/>
      <c r="K157" s="434"/>
      <c r="L157" s="435"/>
      <c r="M157" s="436"/>
      <c r="N157" s="339"/>
      <c r="O157" s="434"/>
      <c r="P157" s="435"/>
      <c r="Q157" s="436"/>
      <c r="R157" s="333"/>
      <c r="S157" s="387"/>
    </row>
    <row r="158" spans="2:19" s="6" customFormat="1" ht="15">
      <c r="B158" s="381"/>
      <c r="C158" s="204" t="s">
        <v>209</v>
      </c>
      <c r="D158" s="202" t="s">
        <v>353</v>
      </c>
      <c r="E158" s="199"/>
      <c r="F158" s="199"/>
      <c r="G158" s="199"/>
      <c r="H158" s="199"/>
      <c r="I158" s="333"/>
      <c r="J158" s="333"/>
      <c r="K158" s="434"/>
      <c r="L158" s="435"/>
      <c r="M158" s="436"/>
      <c r="N158" s="339"/>
      <c r="O158" s="434"/>
      <c r="P158" s="435"/>
      <c r="Q158" s="436"/>
      <c r="R158" s="333"/>
      <c r="S158" s="387"/>
    </row>
    <row r="159" spans="2:19" s="6" customFormat="1" ht="15">
      <c r="B159" s="381"/>
      <c r="C159" s="204" t="s">
        <v>210</v>
      </c>
      <c r="D159" s="202" t="s">
        <v>716</v>
      </c>
      <c r="E159" s="199"/>
      <c r="F159" s="199"/>
      <c r="G159" s="199"/>
      <c r="H159" s="199"/>
      <c r="I159" s="333"/>
      <c r="J159" s="333"/>
      <c r="K159" s="434"/>
      <c r="L159" s="435"/>
      <c r="M159" s="436"/>
      <c r="N159" s="339"/>
      <c r="O159" s="434"/>
      <c r="P159" s="435"/>
      <c r="Q159" s="436"/>
      <c r="R159" s="333"/>
      <c r="S159" s="387"/>
    </row>
    <row r="160" spans="2:19" s="6" customFormat="1" ht="15">
      <c r="B160" s="381"/>
      <c r="C160" s="204" t="s">
        <v>211</v>
      </c>
      <c r="D160" s="202" t="s">
        <v>7826</v>
      </c>
      <c r="E160" s="199"/>
      <c r="F160" s="199"/>
      <c r="G160" s="199"/>
      <c r="H160" s="199"/>
      <c r="I160" s="333"/>
      <c r="J160" s="333"/>
      <c r="K160" s="434"/>
      <c r="L160" s="435"/>
      <c r="M160" s="436"/>
      <c r="N160" s="339"/>
      <c r="O160" s="434"/>
      <c r="P160" s="435"/>
      <c r="Q160" s="436"/>
      <c r="R160" s="333"/>
      <c r="S160" s="387"/>
    </row>
    <row r="161" spans="2:19" s="6" customFormat="1" ht="15">
      <c r="B161" s="381"/>
      <c r="C161" s="204"/>
      <c r="D161" s="208"/>
      <c r="E161" s="199"/>
      <c r="F161" s="199"/>
      <c r="G161" s="199"/>
      <c r="H161" s="199"/>
      <c r="I161" s="333"/>
      <c r="J161" s="333"/>
      <c r="K161" s="586"/>
      <c r="L161" s="586"/>
      <c r="M161" s="586"/>
      <c r="N161" s="199"/>
      <c r="O161" s="586"/>
      <c r="P161" s="586"/>
      <c r="Q161" s="586"/>
      <c r="R161" s="333"/>
      <c r="S161" s="387"/>
    </row>
    <row r="162" spans="2:19" s="6" customFormat="1" ht="15">
      <c r="B162" s="381"/>
      <c r="C162" s="203" t="s">
        <v>30</v>
      </c>
      <c r="D162" s="74" t="s">
        <v>717</v>
      </c>
      <c r="E162" s="199"/>
      <c r="F162" s="199"/>
      <c r="G162" s="199"/>
      <c r="H162" s="199"/>
      <c r="I162" s="333"/>
      <c r="J162" s="333"/>
      <c r="K162" s="434"/>
      <c r="L162" s="435"/>
      <c r="M162" s="436"/>
      <c r="N162" s="339"/>
      <c r="O162" s="434"/>
      <c r="P162" s="435"/>
      <c r="Q162" s="436"/>
      <c r="R162" s="333"/>
      <c r="S162" s="387"/>
    </row>
    <row r="163" spans="2:19" s="6" customFormat="1" ht="15">
      <c r="B163" s="381"/>
      <c r="C163" s="203" t="s">
        <v>158</v>
      </c>
      <c r="D163" s="74" t="s">
        <v>713</v>
      </c>
      <c r="E163" s="199"/>
      <c r="F163" s="199"/>
      <c r="G163" s="199"/>
      <c r="H163" s="199"/>
      <c r="I163" s="333"/>
      <c r="J163" s="333"/>
      <c r="K163" s="434"/>
      <c r="L163" s="435"/>
      <c r="M163" s="436"/>
      <c r="N163" s="339"/>
      <c r="O163" s="434"/>
      <c r="P163" s="435"/>
      <c r="Q163" s="436"/>
      <c r="R163" s="333"/>
      <c r="S163" s="387"/>
    </row>
    <row r="164" spans="2:19" s="6" customFormat="1" ht="15.75" thickBot="1">
      <c r="B164" s="381"/>
      <c r="C164" s="203" t="s">
        <v>802</v>
      </c>
      <c r="D164" s="74" t="s">
        <v>718</v>
      </c>
      <c r="E164" s="199"/>
      <c r="F164" s="199"/>
      <c r="G164" s="199"/>
      <c r="H164" s="199"/>
      <c r="I164" s="333"/>
      <c r="J164" s="333"/>
      <c r="K164" s="683"/>
      <c r="L164" s="684"/>
      <c r="M164" s="685"/>
      <c r="N164" s="339"/>
      <c r="O164" s="683"/>
      <c r="P164" s="684"/>
      <c r="Q164" s="685"/>
      <c r="R164" s="333"/>
      <c r="S164" s="387"/>
    </row>
    <row r="165" spans="2:19" s="6" customFormat="1" ht="15.75" thickBot="1">
      <c r="B165" s="381"/>
      <c r="C165" s="204"/>
      <c r="D165" s="208"/>
      <c r="E165" s="199"/>
      <c r="F165" s="199"/>
      <c r="G165" s="199"/>
      <c r="H165" s="199"/>
      <c r="I165" s="333"/>
      <c r="J165" s="333"/>
      <c r="K165" s="464"/>
      <c r="L165" s="464"/>
      <c r="M165" s="464"/>
      <c r="N165" s="339"/>
      <c r="O165" s="464"/>
      <c r="P165" s="464"/>
      <c r="Q165" s="464"/>
      <c r="R165" s="333"/>
      <c r="S165" s="387"/>
    </row>
    <row r="166" spans="2:19" s="6" customFormat="1" ht="15.75" thickBot="1">
      <c r="B166" s="390"/>
      <c r="C166" s="278">
        <v>6.2</v>
      </c>
      <c r="D166" s="209" t="s">
        <v>7827</v>
      </c>
      <c r="E166" s="279"/>
      <c r="F166" s="279"/>
      <c r="G166" s="279"/>
      <c r="H166" s="279"/>
      <c r="I166" s="719" t="str">
        <f>IF(SUM(K168:K170)&lt;&gt;K166, SUM(K168:K170), "")</f>
        <v/>
      </c>
      <c r="J166" s="720"/>
      <c r="K166" s="454">
        <f>SUM(K168:K170)</f>
        <v>0</v>
      </c>
      <c r="L166" s="455"/>
      <c r="M166" s="456"/>
      <c r="N166" s="238"/>
      <c r="O166" s="454">
        <f>SUM(O168:O170)</f>
        <v>0</v>
      </c>
      <c r="P166" s="455"/>
      <c r="Q166" s="456"/>
      <c r="R166" s="721" t="str">
        <f>IF(SUM(O168:O170)&lt;&gt;O166, SUM(O168:O170), "")</f>
        <v/>
      </c>
      <c r="S166" s="722"/>
    </row>
    <row r="167" spans="2:19" s="6" customFormat="1" ht="15">
      <c r="B167" s="381"/>
      <c r="C167" s="200"/>
      <c r="D167" s="208"/>
      <c r="E167" s="199"/>
      <c r="F167" s="199"/>
      <c r="G167" s="199"/>
      <c r="H167" s="199"/>
      <c r="I167" s="333"/>
      <c r="J167" s="333"/>
      <c r="K167" s="476"/>
      <c r="L167" s="476"/>
      <c r="M167" s="476"/>
      <c r="N167" s="339"/>
      <c r="O167" s="476"/>
      <c r="P167" s="476"/>
      <c r="Q167" s="476"/>
      <c r="R167" s="333"/>
      <c r="S167" s="387"/>
    </row>
    <row r="168" spans="2:19" s="6" customFormat="1" ht="15">
      <c r="B168" s="381"/>
      <c r="C168" s="203" t="s">
        <v>557</v>
      </c>
      <c r="D168" s="202" t="s">
        <v>7828</v>
      </c>
      <c r="E168" s="199"/>
      <c r="F168" s="199"/>
      <c r="G168" s="199"/>
      <c r="H168" s="199"/>
      <c r="I168" s="333"/>
      <c r="J168" s="333"/>
      <c r="K168" s="434"/>
      <c r="L168" s="435"/>
      <c r="M168" s="436"/>
      <c r="N168" s="339"/>
      <c r="O168" s="434"/>
      <c r="P168" s="435"/>
      <c r="Q168" s="436"/>
      <c r="R168" s="333"/>
      <c r="S168" s="387"/>
    </row>
    <row r="169" spans="2:19" s="6" customFormat="1" ht="15">
      <c r="B169" s="381"/>
      <c r="C169" s="203" t="s">
        <v>558</v>
      </c>
      <c r="D169" s="202" t="s">
        <v>7829</v>
      </c>
      <c r="E169" s="199"/>
      <c r="F169" s="199"/>
      <c r="G169" s="199"/>
      <c r="H169" s="199"/>
      <c r="I169" s="333"/>
      <c r="J169" s="333"/>
      <c r="K169" s="434"/>
      <c r="L169" s="435"/>
      <c r="M169" s="436"/>
      <c r="N169" s="339"/>
      <c r="O169" s="434"/>
      <c r="P169" s="435"/>
      <c r="Q169" s="436"/>
      <c r="R169" s="333"/>
      <c r="S169" s="387"/>
    </row>
    <row r="170" spans="2:19" s="6" customFormat="1" ht="15">
      <c r="B170" s="381"/>
      <c r="C170" s="203" t="s">
        <v>569</v>
      </c>
      <c r="D170" s="202" t="s">
        <v>7830</v>
      </c>
      <c r="E170" s="199"/>
      <c r="F170" s="199"/>
      <c r="G170" s="199"/>
      <c r="H170" s="199"/>
      <c r="I170" s="333"/>
      <c r="J170" s="333"/>
      <c r="K170" s="434"/>
      <c r="L170" s="435"/>
      <c r="M170" s="436"/>
      <c r="N170" s="339"/>
      <c r="O170" s="434"/>
      <c r="P170" s="435"/>
      <c r="Q170" s="436"/>
      <c r="R170" s="333"/>
      <c r="S170" s="387"/>
    </row>
    <row r="171" spans="2:19" s="6" customFormat="1" ht="15.75" thickBot="1">
      <c r="B171" s="381"/>
      <c r="C171" s="204"/>
      <c r="D171" s="208"/>
      <c r="E171" s="199"/>
      <c r="F171" s="199"/>
      <c r="G171" s="199"/>
      <c r="H171" s="199"/>
      <c r="I171" s="333"/>
      <c r="J171" s="333"/>
      <c r="K171" s="484"/>
      <c r="L171" s="484"/>
      <c r="M171" s="484"/>
      <c r="N171" s="339"/>
      <c r="O171" s="484"/>
      <c r="P171" s="484"/>
      <c r="Q171" s="484"/>
      <c r="R171" s="333"/>
      <c r="S171" s="387"/>
    </row>
    <row r="172" spans="2:19" s="6" customFormat="1" ht="15.75" thickBot="1">
      <c r="B172" s="390"/>
      <c r="C172" s="278">
        <v>6.3</v>
      </c>
      <c r="D172" s="209" t="s">
        <v>7831</v>
      </c>
      <c r="E172" s="279"/>
      <c r="F172" s="279"/>
      <c r="G172" s="279"/>
      <c r="H172" s="279"/>
      <c r="I172" s="719" t="str">
        <f>IF(SUM(K175,K177:K183,K186:K189,K191)&lt;&gt;K172, SUM(K175,K177:K183,K186:K189,K191), "")</f>
        <v/>
      </c>
      <c r="J172" s="720"/>
      <c r="K172" s="454">
        <f>SUM(K175,K177:K183,K186:K189,K191)</f>
        <v>0</v>
      </c>
      <c r="L172" s="455"/>
      <c r="M172" s="456"/>
      <c r="N172" s="238"/>
      <c r="O172" s="454">
        <f>SUM(O175,O177:Q183,O186:Q189,O191)</f>
        <v>0</v>
      </c>
      <c r="P172" s="455"/>
      <c r="Q172" s="456"/>
      <c r="R172" s="721" t="str">
        <f>IF(SUM(O175,O177:O183,O186:O189,O191)&lt;&gt;O172, SUM(O175,O177:O183,O186:O189,O191), "")</f>
        <v/>
      </c>
      <c r="S172" s="722"/>
    </row>
    <row r="173" spans="2:19" s="6" customFormat="1" ht="15">
      <c r="B173" s="381"/>
      <c r="C173" s="200"/>
      <c r="D173" s="208"/>
      <c r="E173" s="199"/>
      <c r="F173" s="199"/>
      <c r="G173" s="199"/>
      <c r="H173" s="199"/>
      <c r="I173" s="333"/>
      <c r="J173" s="333"/>
      <c r="K173" s="476"/>
      <c r="L173" s="476"/>
      <c r="M173" s="476"/>
      <c r="N173" s="339"/>
      <c r="O173" s="476"/>
      <c r="P173" s="476"/>
      <c r="Q173" s="476"/>
      <c r="R173" s="333"/>
      <c r="S173" s="387"/>
    </row>
    <row r="174" spans="2:19" s="6" customFormat="1" ht="15">
      <c r="B174" s="381"/>
      <c r="C174" s="203" t="s">
        <v>559</v>
      </c>
      <c r="D174" s="74" t="s">
        <v>1506</v>
      </c>
      <c r="E174" s="199"/>
      <c r="F174" s="199"/>
      <c r="G174" s="199"/>
      <c r="H174" s="199"/>
      <c r="I174" s="333"/>
      <c r="J174" s="333"/>
      <c r="K174" s="434">
        <f>SUM(K175,K177:K183)</f>
        <v>0</v>
      </c>
      <c r="L174" s="435"/>
      <c r="M174" s="436"/>
      <c r="N174" s="339"/>
      <c r="O174" s="434">
        <f>SUM(O175,O177:O183)</f>
        <v>0</v>
      </c>
      <c r="P174" s="435"/>
      <c r="Q174" s="436"/>
      <c r="R174" s="333"/>
      <c r="S174" s="387"/>
    </row>
    <row r="175" spans="2:19" s="6" customFormat="1" ht="15">
      <c r="B175" s="381"/>
      <c r="C175" s="205" t="s">
        <v>570</v>
      </c>
      <c r="D175" s="202" t="s">
        <v>7832</v>
      </c>
      <c r="E175" s="199"/>
      <c r="F175" s="199"/>
      <c r="G175" s="199"/>
      <c r="H175" s="199"/>
      <c r="I175" s="609" t="str">
        <f>IF(AND(ISNUMBER(K175), ISNUMBER(K176), K175&lt;K176), K176, "")</f>
        <v/>
      </c>
      <c r="J175" s="723"/>
      <c r="K175" s="434"/>
      <c r="L175" s="435"/>
      <c r="M175" s="436"/>
      <c r="N175" s="339"/>
      <c r="O175" s="434"/>
      <c r="P175" s="435"/>
      <c r="Q175" s="436"/>
      <c r="R175" s="673" t="str">
        <f>IF(AND(ISNUMBER(O175), ISNUMBER(O176), O175&lt;O176), O176, "")</f>
        <v/>
      </c>
      <c r="S175" s="674"/>
    </row>
    <row r="176" spans="2:19" s="6" customFormat="1" ht="15">
      <c r="B176" s="381"/>
      <c r="C176" s="206" t="s">
        <v>593</v>
      </c>
      <c r="D176" s="207" t="s">
        <v>7833</v>
      </c>
      <c r="E176" s="199"/>
      <c r="F176" s="199"/>
      <c r="G176" s="199"/>
      <c r="H176" s="199"/>
      <c r="I176" s="744" t="str">
        <f>IF(AND(ISNUMBER(K175), ISNUMBER(K176), K176&gt;K175), "!!! Duty free &gt; Total Retail? !!!", "")</f>
        <v/>
      </c>
      <c r="J176" s="745"/>
      <c r="K176" s="583"/>
      <c r="L176" s="584"/>
      <c r="M176" s="585"/>
      <c r="N176" s="339"/>
      <c r="O176" s="583"/>
      <c r="P176" s="584"/>
      <c r="Q176" s="585"/>
      <c r="R176" s="673" t="str">
        <f>IF(AND(ISNUMBER(O175), ISNUMBER(O176), O176&gt;O175), "!", "")</f>
        <v/>
      </c>
      <c r="S176" s="674"/>
    </row>
    <row r="177" spans="2:19" s="6" customFormat="1" ht="15">
      <c r="B177" s="381"/>
      <c r="C177" s="205" t="s">
        <v>589</v>
      </c>
      <c r="D177" s="202" t="s">
        <v>332</v>
      </c>
      <c r="E177" s="199"/>
      <c r="F177" s="199"/>
      <c r="G177" s="199"/>
      <c r="H177" s="199"/>
      <c r="I177" s="333"/>
      <c r="J177" s="333"/>
      <c r="K177" s="434"/>
      <c r="L177" s="435"/>
      <c r="M177" s="436"/>
      <c r="N177" s="339"/>
      <c r="O177" s="434"/>
      <c r="P177" s="435"/>
      <c r="Q177" s="436"/>
      <c r="R177" s="333"/>
      <c r="S177" s="387"/>
    </row>
    <row r="178" spans="2:19" s="6" customFormat="1" ht="15">
      <c r="B178" s="381"/>
      <c r="C178" s="205" t="s">
        <v>594</v>
      </c>
      <c r="D178" s="202" t="s">
        <v>349</v>
      </c>
      <c r="E178" s="199"/>
      <c r="F178" s="199"/>
      <c r="G178" s="199"/>
      <c r="H178" s="199"/>
      <c r="I178" s="333"/>
      <c r="J178" s="333"/>
      <c r="K178" s="434"/>
      <c r="L178" s="435"/>
      <c r="M178" s="436"/>
      <c r="N178" s="339"/>
      <c r="O178" s="434"/>
      <c r="P178" s="435"/>
      <c r="Q178" s="436"/>
      <c r="R178" s="333"/>
      <c r="S178" s="387"/>
    </row>
    <row r="179" spans="2:19" s="6" customFormat="1" ht="15">
      <c r="B179" s="381"/>
      <c r="C179" s="205" t="s">
        <v>595</v>
      </c>
      <c r="D179" s="202" t="s">
        <v>350</v>
      </c>
      <c r="E179" s="199"/>
      <c r="F179" s="199"/>
      <c r="G179" s="199"/>
      <c r="H179" s="199"/>
      <c r="I179" s="333"/>
      <c r="J179" s="333"/>
      <c r="K179" s="434"/>
      <c r="L179" s="435"/>
      <c r="M179" s="436"/>
      <c r="N179" s="339"/>
      <c r="O179" s="434"/>
      <c r="P179" s="435"/>
      <c r="Q179" s="436"/>
      <c r="R179" s="333"/>
      <c r="S179" s="387"/>
    </row>
    <row r="180" spans="2:19" s="6" customFormat="1" ht="15">
      <c r="B180" s="381"/>
      <c r="C180" s="205" t="s">
        <v>596</v>
      </c>
      <c r="D180" s="202" t="s">
        <v>351</v>
      </c>
      <c r="E180" s="199"/>
      <c r="F180" s="199"/>
      <c r="G180" s="199"/>
      <c r="H180" s="199"/>
      <c r="I180" s="333"/>
      <c r="J180" s="333"/>
      <c r="K180" s="434"/>
      <c r="L180" s="435"/>
      <c r="M180" s="436"/>
      <c r="N180" s="339"/>
      <c r="O180" s="434"/>
      <c r="P180" s="435"/>
      <c r="Q180" s="436"/>
      <c r="R180" s="333"/>
      <c r="S180" s="387"/>
    </row>
    <row r="181" spans="2:19" s="6" customFormat="1" ht="15">
      <c r="B181" s="381"/>
      <c r="C181" s="205" t="s">
        <v>597</v>
      </c>
      <c r="D181" s="202" t="s">
        <v>720</v>
      </c>
      <c r="E181" s="199"/>
      <c r="F181" s="199"/>
      <c r="G181" s="199"/>
      <c r="H181" s="199"/>
      <c r="I181" s="333"/>
      <c r="J181" s="333"/>
      <c r="K181" s="434"/>
      <c r="L181" s="435"/>
      <c r="M181" s="436"/>
      <c r="N181" s="339"/>
      <c r="O181" s="434"/>
      <c r="P181" s="435"/>
      <c r="Q181" s="436"/>
      <c r="R181" s="333"/>
      <c r="S181" s="387"/>
    </row>
    <row r="182" spans="2:19" s="6" customFormat="1" ht="15">
      <c r="B182" s="381"/>
      <c r="C182" s="205" t="s">
        <v>609</v>
      </c>
      <c r="D182" s="202" t="s">
        <v>1498</v>
      </c>
      <c r="E182" s="199"/>
      <c r="F182" s="199"/>
      <c r="G182" s="199"/>
      <c r="H182" s="199"/>
      <c r="I182" s="333"/>
      <c r="J182" s="333"/>
      <c r="K182" s="434"/>
      <c r="L182" s="435"/>
      <c r="M182" s="436"/>
      <c r="N182" s="339"/>
      <c r="O182" s="434"/>
      <c r="P182" s="435"/>
      <c r="Q182" s="436"/>
      <c r="R182" s="333"/>
      <c r="S182" s="387"/>
    </row>
    <row r="183" spans="2:19" s="6" customFormat="1" ht="15">
      <c r="B183" s="381"/>
      <c r="C183" s="205" t="s">
        <v>610</v>
      </c>
      <c r="D183" s="202" t="s">
        <v>721</v>
      </c>
      <c r="E183" s="199"/>
      <c r="F183" s="199"/>
      <c r="G183" s="199"/>
      <c r="H183" s="199"/>
      <c r="I183" s="333"/>
      <c r="J183" s="333"/>
      <c r="K183" s="434"/>
      <c r="L183" s="435"/>
      <c r="M183" s="436"/>
      <c r="N183" s="339"/>
      <c r="O183" s="434"/>
      <c r="P183" s="435"/>
      <c r="Q183" s="436"/>
      <c r="R183" s="333"/>
      <c r="S183" s="387"/>
    </row>
    <row r="184" spans="2:19" s="6" customFormat="1" ht="15">
      <c r="B184" s="381"/>
      <c r="C184" s="205"/>
      <c r="D184" s="202"/>
      <c r="E184" s="199"/>
      <c r="F184" s="199"/>
      <c r="G184" s="199"/>
      <c r="H184" s="199"/>
      <c r="I184" s="333"/>
      <c r="J184" s="333"/>
      <c r="K184" s="333"/>
      <c r="L184" s="333"/>
      <c r="M184" s="333"/>
      <c r="N184" s="333"/>
      <c r="O184" s="333"/>
      <c r="P184" s="333"/>
      <c r="Q184" s="333"/>
      <c r="R184" s="333"/>
      <c r="S184" s="387"/>
    </row>
    <row r="185" spans="2:19" s="6" customFormat="1" ht="15">
      <c r="B185" s="381"/>
      <c r="C185" s="203" t="s">
        <v>560</v>
      </c>
      <c r="D185" s="74" t="s">
        <v>5524</v>
      </c>
      <c r="E185" s="199"/>
      <c r="F185" s="199"/>
      <c r="G185" s="199"/>
      <c r="H185" s="199"/>
      <c r="I185" s="609" t="str">
        <f>IF(SUM(K186:K189)&lt;&gt;K185, SUM(K186:K189), "")</f>
        <v/>
      </c>
      <c r="J185" s="723"/>
      <c r="K185" s="434">
        <f>SUM(K186:K189)</f>
        <v>0</v>
      </c>
      <c r="L185" s="435"/>
      <c r="M185" s="436"/>
      <c r="N185" s="339"/>
      <c r="O185" s="434">
        <f>SUM(O186:O189)</f>
        <v>0</v>
      </c>
      <c r="P185" s="435"/>
      <c r="Q185" s="436"/>
      <c r="R185" s="673" t="str">
        <f>IF(SUM(O186:O189)&lt;&gt;O185, SUM(O186:O189), "")</f>
        <v/>
      </c>
      <c r="S185" s="674"/>
    </row>
    <row r="186" spans="2:19" s="6" customFormat="1" ht="15">
      <c r="B186" s="381"/>
      <c r="C186" s="205" t="s">
        <v>613</v>
      </c>
      <c r="D186" s="202" t="s">
        <v>7834</v>
      </c>
      <c r="E186" s="199"/>
      <c r="F186" s="199"/>
      <c r="G186" s="199"/>
      <c r="H186" s="199"/>
      <c r="I186" s="333"/>
      <c r="J186" s="333"/>
      <c r="K186" s="434"/>
      <c r="L186" s="435"/>
      <c r="M186" s="436"/>
      <c r="N186" s="339"/>
      <c r="O186" s="434"/>
      <c r="P186" s="435"/>
      <c r="Q186" s="436"/>
      <c r="R186" s="333"/>
      <c r="S186" s="387"/>
    </row>
    <row r="187" spans="2:19" s="6" customFormat="1" ht="15">
      <c r="B187" s="381"/>
      <c r="C187" s="205" t="s">
        <v>614</v>
      </c>
      <c r="D187" s="202" t="s">
        <v>7835</v>
      </c>
      <c r="E187" s="199"/>
      <c r="F187" s="199"/>
      <c r="G187" s="199"/>
      <c r="H187" s="199"/>
      <c r="I187" s="333"/>
      <c r="J187" s="333"/>
      <c r="K187" s="434"/>
      <c r="L187" s="435"/>
      <c r="M187" s="436"/>
      <c r="N187" s="339"/>
      <c r="O187" s="434"/>
      <c r="P187" s="435"/>
      <c r="Q187" s="436"/>
      <c r="R187" s="333"/>
      <c r="S187" s="387"/>
    </row>
    <row r="188" spans="2:19" s="6" customFormat="1" ht="15">
      <c r="B188" s="381"/>
      <c r="C188" s="205" t="s">
        <v>615</v>
      </c>
      <c r="D188" s="202" t="s">
        <v>358</v>
      </c>
      <c r="E188" s="199"/>
      <c r="F188" s="199"/>
      <c r="G188" s="199"/>
      <c r="H188" s="199"/>
      <c r="I188" s="333"/>
      <c r="J188" s="333"/>
      <c r="K188" s="434"/>
      <c r="L188" s="435"/>
      <c r="M188" s="436"/>
      <c r="N188" s="339"/>
      <c r="O188" s="434"/>
      <c r="P188" s="435"/>
      <c r="Q188" s="436"/>
      <c r="R188" s="333"/>
      <c r="S188" s="387"/>
    </row>
    <row r="189" spans="2:19" s="6" customFormat="1" ht="15">
      <c r="B189" s="381"/>
      <c r="C189" s="205" t="s">
        <v>616</v>
      </c>
      <c r="D189" s="202" t="s">
        <v>722</v>
      </c>
      <c r="E189" s="199"/>
      <c r="F189" s="199"/>
      <c r="G189" s="199"/>
      <c r="H189" s="199"/>
      <c r="I189" s="333"/>
      <c r="J189" s="333"/>
      <c r="K189" s="434"/>
      <c r="L189" s="435"/>
      <c r="M189" s="436"/>
      <c r="N189" s="339"/>
      <c r="O189" s="434"/>
      <c r="P189" s="435"/>
      <c r="Q189" s="436"/>
      <c r="R189" s="333"/>
      <c r="S189" s="387"/>
    </row>
    <row r="190" spans="2:19" s="6" customFormat="1" ht="15">
      <c r="B190" s="381"/>
      <c r="C190" s="203"/>
      <c r="D190" s="74"/>
      <c r="E190" s="199"/>
      <c r="F190" s="199"/>
      <c r="G190" s="199"/>
      <c r="H190" s="199"/>
      <c r="I190" s="333"/>
      <c r="J190" s="333"/>
      <c r="K190" s="331"/>
      <c r="L190" s="331"/>
      <c r="M190" s="331"/>
      <c r="N190" s="339"/>
      <c r="O190" s="331"/>
      <c r="P190" s="331"/>
      <c r="Q190" s="331"/>
      <c r="R190" s="333"/>
      <c r="S190" s="387"/>
    </row>
    <row r="191" spans="2:19" s="6" customFormat="1" ht="15">
      <c r="B191" s="381"/>
      <c r="C191" s="203" t="s">
        <v>1462</v>
      </c>
      <c r="D191" s="74" t="s">
        <v>1499</v>
      </c>
      <c r="E191" s="199"/>
      <c r="F191" s="199"/>
      <c r="G191" s="199"/>
      <c r="H191" s="199"/>
      <c r="I191" s="333"/>
      <c r="J191" s="333"/>
      <c r="K191" s="434"/>
      <c r="L191" s="435"/>
      <c r="M191" s="436"/>
      <c r="N191" s="339"/>
      <c r="O191" s="434"/>
      <c r="P191" s="435"/>
      <c r="Q191" s="436"/>
      <c r="R191" s="333"/>
      <c r="S191" s="387"/>
    </row>
    <row r="192" spans="2:19" s="6" customFormat="1" ht="15.75" thickBot="1">
      <c r="B192" s="381"/>
      <c r="C192" s="203"/>
      <c r="D192" s="208"/>
      <c r="E192" s="199"/>
      <c r="F192" s="199"/>
      <c r="G192" s="199"/>
      <c r="H192" s="199"/>
      <c r="I192" s="333"/>
      <c r="J192" s="333"/>
      <c r="K192" s="484"/>
      <c r="L192" s="484"/>
      <c r="M192" s="484"/>
      <c r="N192" s="339"/>
      <c r="O192" s="484"/>
      <c r="P192" s="484"/>
      <c r="Q192" s="484"/>
      <c r="R192" s="333"/>
      <c r="S192" s="387"/>
    </row>
    <row r="193" spans="2:19" s="6" customFormat="1" ht="15.75" thickBot="1">
      <c r="B193" s="390"/>
      <c r="C193" s="278">
        <v>6.4</v>
      </c>
      <c r="D193" s="209" t="s">
        <v>7836</v>
      </c>
      <c r="E193" s="279"/>
      <c r="F193" s="279"/>
      <c r="G193" s="279"/>
      <c r="H193" s="279"/>
      <c r="I193" s="719" t="str">
        <f>IF(SUM(K195:K198)&lt;&gt;K193, SUM(K195:K198), "")</f>
        <v/>
      </c>
      <c r="J193" s="720"/>
      <c r="K193" s="454">
        <f>SUM(K195:K198)</f>
        <v>0</v>
      </c>
      <c r="L193" s="455"/>
      <c r="M193" s="456"/>
      <c r="N193" s="238"/>
      <c r="O193" s="454">
        <f>SUM(O195:O198)</f>
        <v>0</v>
      </c>
      <c r="P193" s="455"/>
      <c r="Q193" s="456"/>
      <c r="R193" s="721" t="str">
        <f>IF(SUM(O195:O198)&lt;&gt;O193, SUM(O195:O198), "")</f>
        <v/>
      </c>
      <c r="S193" s="722"/>
    </row>
    <row r="194" spans="2:19" s="6" customFormat="1" ht="15">
      <c r="B194" s="381"/>
      <c r="C194" s="200"/>
      <c r="D194" s="208"/>
      <c r="E194" s="199"/>
      <c r="F194" s="199"/>
      <c r="G194" s="199"/>
      <c r="H194" s="199"/>
      <c r="I194" s="333"/>
      <c r="J194" s="333"/>
      <c r="K194" s="476"/>
      <c r="L194" s="476"/>
      <c r="M194" s="476"/>
      <c r="N194" s="339"/>
      <c r="O194" s="476"/>
      <c r="P194" s="476"/>
      <c r="Q194" s="476"/>
      <c r="R194" s="333"/>
      <c r="S194" s="387"/>
    </row>
    <row r="195" spans="2:19" s="6" customFormat="1" ht="15">
      <c r="B195" s="381"/>
      <c r="C195" s="203" t="s">
        <v>561</v>
      </c>
      <c r="D195" s="208" t="s">
        <v>359</v>
      </c>
      <c r="E195" s="199"/>
      <c r="F195" s="199"/>
      <c r="G195" s="199"/>
      <c r="H195" s="199"/>
      <c r="I195" s="333"/>
      <c r="J195" s="333"/>
      <c r="K195" s="434"/>
      <c r="L195" s="435"/>
      <c r="M195" s="436"/>
      <c r="N195" s="339"/>
      <c r="O195" s="434"/>
      <c r="P195" s="435"/>
      <c r="Q195" s="436"/>
      <c r="R195" s="333"/>
      <c r="S195" s="387"/>
    </row>
    <row r="196" spans="2:19" s="6" customFormat="1" ht="15">
      <c r="B196" s="381"/>
      <c r="C196" s="203" t="s">
        <v>562</v>
      </c>
      <c r="D196" s="208" t="s">
        <v>361</v>
      </c>
      <c r="E196" s="199"/>
      <c r="F196" s="199"/>
      <c r="G196" s="199"/>
      <c r="H196" s="199"/>
      <c r="I196" s="333"/>
      <c r="J196" s="333"/>
      <c r="K196" s="434"/>
      <c r="L196" s="435"/>
      <c r="M196" s="436"/>
      <c r="N196" s="339"/>
      <c r="O196" s="434"/>
      <c r="P196" s="435"/>
      <c r="Q196" s="436"/>
      <c r="R196" s="333"/>
      <c r="S196" s="387"/>
    </row>
    <row r="197" spans="2:19" s="6" customFormat="1" ht="15">
      <c r="B197" s="381"/>
      <c r="C197" s="203" t="s">
        <v>564</v>
      </c>
      <c r="D197" s="208" t="s">
        <v>360</v>
      </c>
      <c r="E197" s="199"/>
      <c r="F197" s="199"/>
      <c r="G197" s="199"/>
      <c r="H197" s="199"/>
      <c r="I197" s="333"/>
      <c r="J197" s="333"/>
      <c r="K197" s="434"/>
      <c r="L197" s="435"/>
      <c r="M197" s="436"/>
      <c r="N197" s="339"/>
      <c r="O197" s="434"/>
      <c r="P197" s="435"/>
      <c r="Q197" s="436"/>
      <c r="R197" s="333"/>
      <c r="S197" s="387"/>
    </row>
    <row r="198" spans="2:19" s="6" customFormat="1" ht="15">
      <c r="B198" s="381"/>
      <c r="C198" s="203" t="s">
        <v>565</v>
      </c>
      <c r="D198" s="208" t="s">
        <v>723</v>
      </c>
      <c r="E198" s="199"/>
      <c r="F198" s="199"/>
      <c r="G198" s="199"/>
      <c r="H198" s="199"/>
      <c r="I198" s="333"/>
      <c r="J198" s="333"/>
      <c r="K198" s="434"/>
      <c r="L198" s="435"/>
      <c r="M198" s="436"/>
      <c r="N198" s="339"/>
      <c r="O198" s="434"/>
      <c r="P198" s="435"/>
      <c r="Q198" s="436"/>
      <c r="R198" s="333"/>
      <c r="S198" s="387"/>
    </row>
    <row r="199" spans="2:19" s="6" customFormat="1" ht="15">
      <c r="B199" s="381"/>
      <c r="C199" s="203"/>
      <c r="D199" s="208"/>
      <c r="E199" s="199"/>
      <c r="F199" s="199"/>
      <c r="G199" s="199"/>
      <c r="H199" s="199"/>
      <c r="I199" s="333"/>
      <c r="J199" s="333"/>
      <c r="K199" s="312"/>
      <c r="L199" s="312"/>
      <c r="M199" s="312"/>
      <c r="N199" s="339"/>
      <c r="O199" s="312"/>
      <c r="P199" s="312"/>
      <c r="Q199" s="312"/>
      <c r="R199" s="333"/>
      <c r="S199" s="387"/>
    </row>
    <row r="200" spans="2:19" s="6" customFormat="1" ht="15">
      <c r="B200" s="381"/>
      <c r="C200" s="314" t="s">
        <v>7913</v>
      </c>
      <c r="D200" s="208" t="s">
        <v>10947</v>
      </c>
      <c r="E200" s="59"/>
      <c r="F200" s="327"/>
      <c r="G200" s="327"/>
      <c r="H200" s="327"/>
      <c r="I200" s="324"/>
      <c r="J200" s="324"/>
      <c r="K200" s="312"/>
      <c r="L200" s="312"/>
      <c r="M200" s="312"/>
      <c r="N200" s="339"/>
      <c r="O200" s="312"/>
      <c r="P200" s="312"/>
      <c r="Q200" s="312"/>
      <c r="R200" s="333"/>
      <c r="S200" s="387"/>
    </row>
    <row r="201" spans="2:19" s="6" customFormat="1" ht="15" thickBot="1">
      <c r="B201" s="384"/>
      <c r="C201" s="369"/>
      <c r="D201" s="369"/>
      <c r="E201" s="369"/>
      <c r="F201" s="369"/>
      <c r="G201" s="369"/>
      <c r="H201" s="369"/>
      <c r="I201" s="369"/>
      <c r="J201" s="369"/>
      <c r="K201" s="369"/>
      <c r="L201" s="369"/>
      <c r="M201" s="369"/>
      <c r="N201" s="369"/>
      <c r="O201" s="369"/>
      <c r="P201" s="369"/>
      <c r="Q201" s="369"/>
      <c r="R201" s="369"/>
      <c r="S201" s="385"/>
    </row>
    <row r="202" spans="2:19" s="6" customFormat="1" ht="15.75" thickTop="1" thickBot="1">
      <c r="B202" s="232"/>
      <c r="C202" s="232"/>
      <c r="D202" s="232"/>
      <c r="E202" s="232"/>
      <c r="F202" s="232"/>
      <c r="G202" s="232"/>
      <c r="H202" s="232"/>
      <c r="I202" s="232"/>
      <c r="J202" s="232"/>
      <c r="K202" s="232"/>
      <c r="L202" s="232"/>
      <c r="M202" s="232"/>
      <c r="N202" s="232"/>
      <c r="O202" s="232"/>
      <c r="P202" s="232"/>
      <c r="Q202" s="232"/>
      <c r="R202" s="232"/>
      <c r="S202" s="232"/>
    </row>
    <row r="203" spans="2:19" s="6" customFormat="1" ht="15" thickTop="1">
      <c r="B203" s="379"/>
      <c r="C203" s="363"/>
      <c r="D203" s="363"/>
      <c r="E203" s="363"/>
      <c r="F203" s="363"/>
      <c r="G203" s="363"/>
      <c r="H203" s="363"/>
      <c r="I203" s="363"/>
      <c r="J203" s="363"/>
      <c r="K203" s="363"/>
      <c r="L203" s="363"/>
      <c r="M203" s="363"/>
      <c r="N203" s="363"/>
      <c r="O203" s="363"/>
      <c r="P203" s="363"/>
      <c r="Q203" s="363"/>
      <c r="R203" s="363"/>
      <c r="S203" s="380"/>
    </row>
    <row r="204" spans="2:19" s="6" customFormat="1" ht="15.75">
      <c r="B204" s="381"/>
      <c r="C204" s="216" t="s">
        <v>7853</v>
      </c>
      <c r="D204" s="216" t="s">
        <v>7846</v>
      </c>
      <c r="E204" s="199"/>
      <c r="F204" s="199"/>
      <c r="G204" s="199"/>
      <c r="H204" s="199"/>
      <c r="I204" s="199"/>
      <c r="J204" s="199"/>
      <c r="K204" s="199"/>
      <c r="L204" s="199"/>
      <c r="M204" s="199"/>
      <c r="N204" s="199"/>
      <c r="O204" s="199"/>
      <c r="P204" s="199"/>
      <c r="Q204" s="199"/>
      <c r="R204" s="199"/>
      <c r="S204" s="382"/>
    </row>
    <row r="205" spans="2:19" s="6" customFormat="1" ht="16.5" thickBot="1">
      <c r="B205" s="381"/>
      <c r="C205" s="231"/>
      <c r="D205" s="208"/>
      <c r="E205" s="199"/>
      <c r="F205" s="199"/>
      <c r="G205" s="199"/>
      <c r="H205" s="199"/>
      <c r="I205" s="199"/>
      <c r="J205" s="199"/>
      <c r="K205" s="499" t="s">
        <v>11039</v>
      </c>
      <c r="L205" s="499"/>
      <c r="M205" s="499"/>
      <c r="N205" s="354"/>
      <c r="O205" s="499" t="s">
        <v>11040</v>
      </c>
      <c r="P205" s="499"/>
      <c r="Q205" s="499"/>
      <c r="R205" s="199"/>
      <c r="S205" s="382"/>
    </row>
    <row r="206" spans="2:19" s="6" customFormat="1" ht="16.5" thickTop="1" thickBot="1">
      <c r="B206" s="381"/>
      <c r="C206" s="212">
        <v>7.1</v>
      </c>
      <c r="D206" s="64" t="s">
        <v>7847</v>
      </c>
      <c r="E206" s="199"/>
      <c r="F206" s="199"/>
      <c r="G206" s="199"/>
      <c r="H206" s="199"/>
      <c r="I206" s="609" t="str">
        <f>IF(SUM(K208:K216)&lt;&gt;K206, SUM(K208:K216), "")</f>
        <v/>
      </c>
      <c r="J206" s="746"/>
      <c r="K206" s="454">
        <f>SUM(K208:K216)</f>
        <v>0</v>
      </c>
      <c r="L206" s="455"/>
      <c r="M206" s="456"/>
      <c r="N206" s="339"/>
      <c r="O206" s="454">
        <f>SUM(O208:O216)</f>
        <v>0</v>
      </c>
      <c r="P206" s="455"/>
      <c r="Q206" s="456"/>
      <c r="R206" s="692" t="str">
        <f>IF(SUM(O208:O216)&lt;&gt;O206, SUM(O208:O216), "")</f>
        <v/>
      </c>
      <c r="S206" s="674"/>
    </row>
    <row r="207" spans="2:19" s="6" customFormat="1" ht="15">
      <c r="B207" s="381"/>
      <c r="C207" s="200"/>
      <c r="D207" s="215" t="s">
        <v>342</v>
      </c>
      <c r="E207" s="199"/>
      <c r="F207" s="199"/>
      <c r="G207" s="199"/>
      <c r="H207" s="199"/>
      <c r="I207" s="609"/>
      <c r="J207" s="714"/>
      <c r="K207" s="578" t="str">
        <f>IF(AND((OR(ISNUMBER(K209), ISNUMBER(K210), ISNUMBER(K211), ISNUMBER(K212), ISNUMBER(K213), ISNUMBER(K214), ISNUMBER(K215))), ISBLANK(K208)), "Personnel expenses?", "")</f>
        <v/>
      </c>
      <c r="L207" s="579"/>
      <c r="M207" s="579"/>
      <c r="N207" s="339"/>
      <c r="O207" s="578" t="str">
        <f>IF(AND((OR(ISNUMBER(O209), ISNUMBER(O210), ISNUMBER(O211), ISNUMBER(O212), ISNUMBER(O213), ISNUMBER(O214), ISNUMBER(O215))), ISBLANK(O208)), "Personnel expenses?", "")</f>
        <v/>
      </c>
      <c r="P207" s="579"/>
      <c r="Q207" s="579"/>
      <c r="R207" s="333"/>
      <c r="S207" s="387"/>
    </row>
    <row r="208" spans="2:19" s="6" customFormat="1" ht="15">
      <c r="B208" s="381"/>
      <c r="C208" s="203" t="s">
        <v>160</v>
      </c>
      <c r="D208" s="208" t="s">
        <v>724</v>
      </c>
      <c r="E208" s="199"/>
      <c r="F208" s="199"/>
      <c r="G208" s="199"/>
      <c r="H208" s="199"/>
      <c r="I208" s="609" t="str">
        <f t="shared" ref="I208:I216" si="2">IF(AND(ISNUMBER(K208), K208&lt;0), K208*(-1), "")</f>
        <v/>
      </c>
      <c r="J208" s="711"/>
      <c r="K208" s="434"/>
      <c r="L208" s="435"/>
      <c r="M208" s="436"/>
      <c r="N208" s="333"/>
      <c r="O208" s="434"/>
      <c r="P208" s="435"/>
      <c r="Q208" s="436"/>
      <c r="R208" s="333" t="str">
        <f>IF(AND(ISNUMBER(O208), O208&lt;0), O208*(-1), "")</f>
        <v/>
      </c>
      <c r="S208" s="387"/>
    </row>
    <row r="209" spans="2:19" s="6" customFormat="1" ht="15">
      <c r="B209" s="381"/>
      <c r="C209" s="203" t="s">
        <v>214</v>
      </c>
      <c r="D209" s="208" t="s">
        <v>725</v>
      </c>
      <c r="E209" s="199"/>
      <c r="F209" s="199"/>
      <c r="G209" s="199"/>
      <c r="H209" s="199"/>
      <c r="I209" s="609" t="str">
        <f t="shared" si="2"/>
        <v/>
      </c>
      <c r="J209" s="711"/>
      <c r="K209" s="434"/>
      <c r="L209" s="435"/>
      <c r="M209" s="436"/>
      <c r="N209" s="333"/>
      <c r="O209" s="434"/>
      <c r="P209" s="435"/>
      <c r="Q209" s="436"/>
      <c r="R209" s="333" t="str">
        <f t="shared" ref="R209:R216" si="3">IF(AND(ISNUMBER(O209), O209&lt;0), O209*(-1), "")</f>
        <v/>
      </c>
      <c r="S209" s="387"/>
    </row>
    <row r="210" spans="2:19" s="6" customFormat="1" ht="15">
      <c r="B210" s="381"/>
      <c r="C210" s="203" t="s">
        <v>215</v>
      </c>
      <c r="D210" s="208" t="s">
        <v>726</v>
      </c>
      <c r="E210" s="199"/>
      <c r="F210" s="199"/>
      <c r="G210" s="199"/>
      <c r="H210" s="199"/>
      <c r="I210" s="609" t="str">
        <f t="shared" si="2"/>
        <v/>
      </c>
      <c r="J210" s="711"/>
      <c r="K210" s="434"/>
      <c r="L210" s="435"/>
      <c r="M210" s="436"/>
      <c r="N210" s="333"/>
      <c r="O210" s="434"/>
      <c r="P210" s="435"/>
      <c r="Q210" s="436"/>
      <c r="R210" s="333" t="str">
        <f t="shared" si="3"/>
        <v/>
      </c>
      <c r="S210" s="387"/>
    </row>
    <row r="211" spans="2:19" s="6" customFormat="1" ht="15">
      <c r="B211" s="381"/>
      <c r="C211" s="203" t="s">
        <v>216</v>
      </c>
      <c r="D211" s="208" t="s">
        <v>363</v>
      </c>
      <c r="E211" s="199"/>
      <c r="F211" s="199"/>
      <c r="G211" s="199"/>
      <c r="H211" s="199"/>
      <c r="I211" s="609" t="str">
        <f t="shared" si="2"/>
        <v/>
      </c>
      <c r="J211" s="711"/>
      <c r="K211" s="434"/>
      <c r="L211" s="435"/>
      <c r="M211" s="436"/>
      <c r="N211" s="333"/>
      <c r="O211" s="434"/>
      <c r="P211" s="435"/>
      <c r="Q211" s="436"/>
      <c r="R211" s="333" t="str">
        <f t="shared" si="3"/>
        <v/>
      </c>
      <c r="S211" s="387"/>
    </row>
    <row r="212" spans="2:19" s="6" customFormat="1" ht="15">
      <c r="B212" s="381"/>
      <c r="C212" s="203" t="s">
        <v>217</v>
      </c>
      <c r="D212" s="208" t="s">
        <v>1500</v>
      </c>
      <c r="E212" s="199"/>
      <c r="F212" s="199"/>
      <c r="G212" s="199"/>
      <c r="H212" s="199"/>
      <c r="I212" s="609" t="str">
        <f t="shared" si="2"/>
        <v/>
      </c>
      <c r="J212" s="711"/>
      <c r="K212" s="434"/>
      <c r="L212" s="435"/>
      <c r="M212" s="436"/>
      <c r="N212" s="333"/>
      <c r="O212" s="434"/>
      <c r="P212" s="435"/>
      <c r="Q212" s="436"/>
      <c r="R212" s="333" t="str">
        <f t="shared" si="3"/>
        <v/>
      </c>
      <c r="S212" s="387"/>
    </row>
    <row r="213" spans="2:19" s="6" customFormat="1" ht="15">
      <c r="B213" s="381"/>
      <c r="C213" s="203" t="s">
        <v>218</v>
      </c>
      <c r="D213" s="208" t="s">
        <v>364</v>
      </c>
      <c r="E213" s="199"/>
      <c r="F213" s="199"/>
      <c r="G213" s="199"/>
      <c r="H213" s="199"/>
      <c r="I213" s="609" t="str">
        <f t="shared" si="2"/>
        <v/>
      </c>
      <c r="J213" s="711"/>
      <c r="K213" s="434"/>
      <c r="L213" s="435"/>
      <c r="M213" s="436"/>
      <c r="N213" s="333"/>
      <c r="O213" s="434"/>
      <c r="P213" s="435"/>
      <c r="Q213" s="436"/>
      <c r="R213" s="333" t="str">
        <f t="shared" si="3"/>
        <v/>
      </c>
      <c r="S213" s="387"/>
    </row>
    <row r="214" spans="2:19" s="6" customFormat="1" ht="15">
      <c r="B214" s="381"/>
      <c r="C214" s="203" t="s">
        <v>219</v>
      </c>
      <c r="D214" s="208" t="s">
        <v>1501</v>
      </c>
      <c r="E214" s="199"/>
      <c r="F214" s="199"/>
      <c r="G214" s="199"/>
      <c r="H214" s="199"/>
      <c r="I214" s="609" t="str">
        <f t="shared" si="2"/>
        <v/>
      </c>
      <c r="J214" s="711"/>
      <c r="K214" s="434"/>
      <c r="L214" s="435"/>
      <c r="M214" s="436"/>
      <c r="N214" s="333"/>
      <c r="O214" s="434"/>
      <c r="P214" s="435"/>
      <c r="Q214" s="436"/>
      <c r="R214" s="333" t="str">
        <f t="shared" si="3"/>
        <v/>
      </c>
      <c r="S214" s="387"/>
    </row>
    <row r="215" spans="2:19" s="6" customFormat="1" ht="15">
      <c r="B215" s="381"/>
      <c r="C215" s="203" t="s">
        <v>220</v>
      </c>
      <c r="D215" s="208" t="s">
        <v>727</v>
      </c>
      <c r="E215" s="199"/>
      <c r="F215" s="199"/>
      <c r="G215" s="199"/>
      <c r="H215" s="199"/>
      <c r="I215" s="609" t="str">
        <f t="shared" si="2"/>
        <v/>
      </c>
      <c r="J215" s="711"/>
      <c r="K215" s="434"/>
      <c r="L215" s="435"/>
      <c r="M215" s="436"/>
      <c r="N215" s="339"/>
      <c r="O215" s="434"/>
      <c r="P215" s="435"/>
      <c r="Q215" s="436"/>
      <c r="R215" s="333" t="str">
        <f t="shared" si="3"/>
        <v/>
      </c>
      <c r="S215" s="387"/>
    </row>
    <row r="216" spans="2:19" s="6" customFormat="1" ht="15">
      <c r="B216" s="381"/>
      <c r="C216" s="203" t="s">
        <v>221</v>
      </c>
      <c r="D216" s="208" t="s">
        <v>1502</v>
      </c>
      <c r="E216" s="199"/>
      <c r="F216" s="199"/>
      <c r="G216" s="199"/>
      <c r="H216" s="199"/>
      <c r="I216" s="609" t="str">
        <f t="shared" si="2"/>
        <v/>
      </c>
      <c r="J216" s="711"/>
      <c r="K216" s="434"/>
      <c r="L216" s="435"/>
      <c r="M216" s="436"/>
      <c r="N216" s="199"/>
      <c r="O216" s="434"/>
      <c r="P216" s="435"/>
      <c r="Q216" s="436"/>
      <c r="R216" s="333" t="str">
        <f t="shared" si="3"/>
        <v/>
      </c>
      <c r="S216" s="387"/>
    </row>
    <row r="217" spans="2:19" s="6" customFormat="1" ht="15.75" thickBot="1">
      <c r="B217" s="381"/>
      <c r="C217" s="204"/>
      <c r="D217" s="208"/>
      <c r="E217" s="199"/>
      <c r="F217" s="199"/>
      <c r="G217" s="199"/>
      <c r="H217" s="199"/>
      <c r="I217" s="199"/>
      <c r="J217" s="339"/>
      <c r="K217" s="484"/>
      <c r="L217" s="485"/>
      <c r="M217" s="485"/>
      <c r="N217" s="199"/>
      <c r="O217" s="484"/>
      <c r="P217" s="485"/>
      <c r="Q217" s="485"/>
      <c r="R217" s="199"/>
      <c r="S217" s="387"/>
    </row>
    <row r="218" spans="2:19" s="6" customFormat="1" ht="15.75" thickBot="1">
      <c r="B218" s="381"/>
      <c r="C218" s="221">
        <v>7.2</v>
      </c>
      <c r="D218" s="64" t="s">
        <v>7848</v>
      </c>
      <c r="E218" s="200"/>
      <c r="F218" s="200"/>
      <c r="G218" s="200"/>
      <c r="H218" s="200"/>
      <c r="I218" s="609" t="str">
        <f>IF(SUM(K220:K222)&lt;&gt;K218, SUM(K220:K222), "")</f>
        <v/>
      </c>
      <c r="J218" s="746"/>
      <c r="K218" s="454">
        <f>SUM(K220:K222)</f>
        <v>0</v>
      </c>
      <c r="L218" s="455"/>
      <c r="M218" s="456"/>
      <c r="N218" s="333"/>
      <c r="O218" s="454">
        <f>SUM(O220:O222)</f>
        <v>0</v>
      </c>
      <c r="P218" s="455"/>
      <c r="Q218" s="456"/>
      <c r="R218" s="692" t="str">
        <f>IF(SUM(O220:O222)&lt;&gt;O218, SUM(O220:O222), "")</f>
        <v/>
      </c>
      <c r="S218" s="674"/>
    </row>
    <row r="219" spans="2:19" s="6" customFormat="1" ht="15.75">
      <c r="B219" s="381"/>
      <c r="C219" s="223"/>
      <c r="D219" s="215" t="s">
        <v>342</v>
      </c>
      <c r="E219" s="199"/>
      <c r="F219" s="199"/>
      <c r="G219" s="199"/>
      <c r="H219" s="199"/>
      <c r="I219" s="199"/>
      <c r="J219" s="199"/>
      <c r="K219" s="486" t="str">
        <f>IF(AND(ISNUMBER(K208), ISNUMBER(K206), ISBLANK(K221)), "Depreciation/amortization cost?", "")</f>
        <v/>
      </c>
      <c r="L219" s="487"/>
      <c r="M219" s="487"/>
      <c r="N219" s="199"/>
      <c r="O219" s="486" t="str">
        <f>IF(AND(ISNUMBER(O208), ISNUMBER(O206), ISBLANK(O221)), "Depreciation/amortization cost?", "")</f>
        <v/>
      </c>
      <c r="P219" s="487"/>
      <c r="Q219" s="487"/>
      <c r="R219" s="199"/>
      <c r="S219" s="387"/>
    </row>
    <row r="220" spans="2:19" s="6" customFormat="1" ht="15">
      <c r="B220" s="381"/>
      <c r="C220" s="224" t="s">
        <v>580</v>
      </c>
      <c r="D220" s="194" t="s">
        <v>549</v>
      </c>
      <c r="E220" s="182"/>
      <c r="F220" s="182"/>
      <c r="G220" s="182"/>
      <c r="H220" s="182"/>
      <c r="I220" s="199"/>
      <c r="J220" s="333" t="str">
        <f>IF(AND(ISNUMBER(K220), K220&lt;0), K220*(-1), "")</f>
        <v/>
      </c>
      <c r="K220" s="434"/>
      <c r="L220" s="435"/>
      <c r="M220" s="436"/>
      <c r="N220" s="199"/>
      <c r="O220" s="434"/>
      <c r="P220" s="435"/>
      <c r="Q220" s="436"/>
      <c r="R220" s="333" t="str">
        <f t="shared" ref="R220:R221" si="4">IF(AND(ISNUMBER(O220), O220&lt;0), O220*(-1), "")</f>
        <v/>
      </c>
      <c r="S220" s="387"/>
    </row>
    <row r="221" spans="2:19" s="6" customFormat="1" ht="15">
      <c r="B221" s="381"/>
      <c r="C221" s="224" t="s">
        <v>582</v>
      </c>
      <c r="D221" s="194" t="s">
        <v>375</v>
      </c>
      <c r="E221" s="182"/>
      <c r="F221" s="182"/>
      <c r="G221" s="182"/>
      <c r="H221" s="182"/>
      <c r="I221" s="199"/>
      <c r="J221" s="333" t="str">
        <f t="shared" ref="J221" si="5">IF(AND(ISNUMBER(K221), K221&lt;0), K221*(-1), "")</f>
        <v/>
      </c>
      <c r="K221" s="434"/>
      <c r="L221" s="435"/>
      <c r="M221" s="436"/>
      <c r="N221" s="199"/>
      <c r="O221" s="434"/>
      <c r="P221" s="435"/>
      <c r="Q221" s="436"/>
      <c r="R221" s="333" t="str">
        <f t="shared" si="4"/>
        <v/>
      </c>
      <c r="S221" s="387"/>
    </row>
    <row r="222" spans="2:19" s="6" customFormat="1" ht="15">
      <c r="B222" s="381"/>
      <c r="C222" s="224" t="s">
        <v>583</v>
      </c>
      <c r="D222" s="194" t="s">
        <v>7924</v>
      </c>
      <c r="E222" s="182"/>
      <c r="F222" s="182"/>
      <c r="G222" s="182"/>
      <c r="H222" s="182"/>
      <c r="I222" s="199"/>
      <c r="J222" s="333"/>
      <c r="K222" s="434"/>
      <c r="L222" s="435"/>
      <c r="M222" s="436"/>
      <c r="N222" s="199"/>
      <c r="O222" s="434"/>
      <c r="P222" s="435"/>
      <c r="Q222" s="436"/>
      <c r="R222" s="333"/>
      <c r="S222" s="387"/>
    </row>
    <row r="223" spans="2:19" s="6" customFormat="1" ht="15">
      <c r="B223" s="381"/>
      <c r="C223" s="315" t="s">
        <v>6966</v>
      </c>
      <c r="D223" s="317" t="s">
        <v>7925</v>
      </c>
      <c r="E223" s="329"/>
      <c r="F223" s="182"/>
      <c r="G223" s="182"/>
      <c r="H223" s="182"/>
      <c r="I223" s="199"/>
      <c r="J223" s="333"/>
      <c r="K223" s="445"/>
      <c r="L223" s="445"/>
      <c r="M223" s="445"/>
      <c r="N223" s="199"/>
      <c r="O223" s="445"/>
      <c r="P223" s="445"/>
      <c r="Q223" s="445"/>
      <c r="R223" s="333"/>
      <c r="S223" s="387"/>
    </row>
    <row r="224" spans="2:19" s="6" customFormat="1" ht="16.5" thickBot="1">
      <c r="B224" s="381"/>
      <c r="C224" s="223"/>
      <c r="D224" s="208"/>
      <c r="E224" s="199"/>
      <c r="F224" s="199"/>
      <c r="G224" s="199"/>
      <c r="H224" s="199"/>
      <c r="I224" s="199"/>
      <c r="J224" s="199"/>
      <c r="K224" s="482"/>
      <c r="L224" s="483"/>
      <c r="M224" s="483"/>
      <c r="N224" s="199"/>
      <c r="O224" s="482"/>
      <c r="P224" s="483"/>
      <c r="Q224" s="483"/>
      <c r="R224" s="199"/>
      <c r="S224" s="387"/>
    </row>
    <row r="225" spans="2:19" s="6" customFormat="1" ht="15.75" thickBot="1">
      <c r="B225" s="381"/>
      <c r="C225" s="221">
        <v>7.3</v>
      </c>
      <c r="D225" s="64" t="s">
        <v>385</v>
      </c>
      <c r="E225" s="199"/>
      <c r="F225" s="199"/>
      <c r="G225" s="199"/>
      <c r="H225" s="199"/>
      <c r="I225" s="609" t="str">
        <f>IF(K225&lt;0, K225*(-1), "")</f>
        <v/>
      </c>
      <c r="J225" s="712"/>
      <c r="K225" s="454"/>
      <c r="L225" s="455"/>
      <c r="M225" s="456"/>
      <c r="N225" s="339"/>
      <c r="O225" s="454"/>
      <c r="P225" s="455"/>
      <c r="Q225" s="456"/>
      <c r="R225" s="692" t="str">
        <f>IF(O225&lt;0, O225*(-1), "")</f>
        <v/>
      </c>
      <c r="S225" s="674"/>
    </row>
    <row r="226" spans="2:19" s="6" customFormat="1" ht="15">
      <c r="B226" s="381"/>
      <c r="C226" s="280"/>
      <c r="D226" s="200"/>
      <c r="E226" s="199"/>
      <c r="F226" s="199"/>
      <c r="G226" s="199"/>
      <c r="H226" s="199"/>
      <c r="I226" s="333"/>
      <c r="J226" s="340"/>
      <c r="K226" s="239"/>
      <c r="L226" s="239"/>
      <c r="M226" s="239"/>
      <c r="N226" s="339"/>
      <c r="O226" s="239"/>
      <c r="P226" s="239"/>
      <c r="Q226" s="239"/>
      <c r="R226" s="333"/>
      <c r="S226" s="387"/>
    </row>
    <row r="227" spans="2:19" s="6" customFormat="1" ht="15">
      <c r="B227" s="381"/>
      <c r="C227" s="280"/>
      <c r="D227" s="200"/>
      <c r="E227" s="199"/>
      <c r="F227" s="199"/>
      <c r="G227" s="199"/>
      <c r="H227" s="199"/>
      <c r="I227" s="333"/>
      <c r="J227" s="340"/>
      <c r="K227" s="239"/>
      <c r="L227" s="239"/>
      <c r="M227" s="239"/>
      <c r="N227" s="339"/>
      <c r="O227" s="239"/>
      <c r="P227" s="239"/>
      <c r="Q227" s="239"/>
      <c r="R227" s="333"/>
      <c r="S227" s="387"/>
    </row>
    <row r="228" spans="2:19" s="6" customFormat="1" ht="15.75" thickBot="1">
      <c r="B228" s="384"/>
      <c r="C228" s="369"/>
      <c r="D228" s="369"/>
      <c r="E228" s="369"/>
      <c r="F228" s="369"/>
      <c r="G228" s="369"/>
      <c r="H228" s="369"/>
      <c r="I228" s="369"/>
      <c r="J228" s="369"/>
      <c r="K228" s="457"/>
      <c r="L228" s="458"/>
      <c r="M228" s="458"/>
      <c r="N228" s="369"/>
      <c r="O228" s="457"/>
      <c r="P228" s="458"/>
      <c r="Q228" s="458"/>
      <c r="R228" s="369"/>
      <c r="S228" s="385"/>
    </row>
    <row r="229" spans="2:19" s="6" customFormat="1" ht="15.75" thickTop="1" thickBot="1">
      <c r="B229" s="232"/>
      <c r="C229" s="232"/>
      <c r="D229" s="232"/>
      <c r="E229" s="232"/>
      <c r="F229" s="232"/>
      <c r="G229" s="232"/>
      <c r="H229" s="232"/>
      <c r="I229" s="232"/>
      <c r="J229" s="232"/>
      <c r="K229" s="232"/>
      <c r="L229" s="232"/>
      <c r="M229" s="232"/>
      <c r="N229" s="232"/>
      <c r="O229" s="232"/>
      <c r="P229" s="232"/>
      <c r="Q229" s="232"/>
      <c r="R229" s="232"/>
      <c r="S229" s="232"/>
    </row>
    <row r="230" spans="2:19" s="6" customFormat="1" ht="15" thickTop="1">
      <c r="B230" s="379"/>
      <c r="C230" s="363"/>
      <c r="D230" s="363"/>
      <c r="E230" s="363"/>
      <c r="F230" s="363"/>
      <c r="G230" s="363"/>
      <c r="H230" s="363"/>
      <c r="I230" s="363"/>
      <c r="J230" s="363"/>
      <c r="K230" s="363"/>
      <c r="L230" s="363"/>
      <c r="M230" s="363"/>
      <c r="N230" s="363"/>
      <c r="O230" s="363"/>
      <c r="P230" s="363"/>
      <c r="Q230" s="363"/>
      <c r="R230" s="363"/>
      <c r="S230" s="380"/>
    </row>
    <row r="231" spans="2:19" s="6" customFormat="1" ht="15.75">
      <c r="B231" s="381"/>
      <c r="C231" s="231" t="s">
        <v>7852</v>
      </c>
      <c r="D231" s="231" t="s">
        <v>7849</v>
      </c>
      <c r="E231" s="199"/>
      <c r="F231" s="199"/>
      <c r="G231" s="199"/>
      <c r="H231" s="199"/>
      <c r="I231" s="199"/>
      <c r="J231" s="199"/>
      <c r="K231" s="199"/>
      <c r="L231" s="199"/>
      <c r="M231" s="199"/>
      <c r="N231" s="199"/>
      <c r="O231" s="199"/>
      <c r="P231" s="199"/>
      <c r="Q231" s="199"/>
      <c r="R231" s="199"/>
      <c r="S231" s="382"/>
    </row>
    <row r="232" spans="2:19" s="6" customFormat="1" ht="16.5" thickBot="1">
      <c r="B232" s="381"/>
      <c r="C232" s="231"/>
      <c r="D232" s="208"/>
      <c r="E232" s="199"/>
      <c r="F232" s="199"/>
      <c r="G232" s="199"/>
      <c r="H232" s="199"/>
      <c r="I232" s="199"/>
      <c r="J232" s="199"/>
      <c r="K232" s="499" t="s">
        <v>11039</v>
      </c>
      <c r="L232" s="499"/>
      <c r="M232" s="499"/>
      <c r="N232" s="354"/>
      <c r="O232" s="499" t="s">
        <v>11040</v>
      </c>
      <c r="P232" s="499"/>
      <c r="Q232" s="499"/>
      <c r="R232" s="199"/>
      <c r="S232" s="382"/>
    </row>
    <row r="233" spans="2:19" s="10" customFormat="1" ht="16.5" thickTop="1" thickBot="1">
      <c r="B233" s="388"/>
      <c r="C233" s="280">
        <v>8.1</v>
      </c>
      <c r="D233" s="80" t="s">
        <v>728</v>
      </c>
      <c r="E233" s="281"/>
      <c r="F233" s="281"/>
      <c r="G233" s="200"/>
      <c r="H233" s="200"/>
      <c r="I233" s="609" t="str">
        <f>IF(SUM(K235:K238)&lt;&gt;K233, SUM(K235:K238), "")</f>
        <v/>
      </c>
      <c r="J233" s="713"/>
      <c r="K233" s="747">
        <f>K144</f>
        <v>0</v>
      </c>
      <c r="L233" s="748"/>
      <c r="M233" s="749"/>
      <c r="N233" s="333"/>
      <c r="O233" s="747">
        <f>O144</f>
        <v>0</v>
      </c>
      <c r="P233" s="748"/>
      <c r="Q233" s="749"/>
      <c r="R233" s="692" t="str">
        <f>IF(SUM(O235:O238)&lt;&gt;O233, SUM(O235:O238), "")</f>
        <v/>
      </c>
      <c r="S233" s="674"/>
    </row>
    <row r="234" spans="2:19" s="6" customFormat="1">
      <c r="B234" s="381"/>
      <c r="C234" s="218"/>
      <c r="D234" s="215" t="s">
        <v>342</v>
      </c>
      <c r="E234" s="199"/>
      <c r="F234" s="199"/>
      <c r="G234" s="199"/>
      <c r="H234" s="199"/>
      <c r="I234" s="199"/>
      <c r="J234" s="339"/>
      <c r="K234" s="339"/>
      <c r="L234" s="339"/>
      <c r="M234" s="339"/>
      <c r="N234" s="199"/>
      <c r="O234" s="339"/>
      <c r="P234" s="339"/>
      <c r="Q234" s="339"/>
      <c r="R234" s="199"/>
      <c r="S234" s="382"/>
    </row>
    <row r="235" spans="2:19" s="6" customFormat="1">
      <c r="B235" s="381"/>
      <c r="C235" s="225" t="s">
        <v>222</v>
      </c>
      <c r="D235" s="214" t="s">
        <v>373</v>
      </c>
      <c r="E235" s="199"/>
      <c r="F235" s="199"/>
      <c r="G235" s="199"/>
      <c r="H235" s="199"/>
      <c r="I235" s="199"/>
      <c r="J235" s="339"/>
      <c r="K235" s="434">
        <f>K146</f>
        <v>0</v>
      </c>
      <c r="L235" s="435"/>
      <c r="M235" s="436"/>
      <c r="N235" s="339"/>
      <c r="O235" s="434">
        <f>O146</f>
        <v>0</v>
      </c>
      <c r="P235" s="435"/>
      <c r="Q235" s="436"/>
      <c r="R235" s="199"/>
      <c r="S235" s="382"/>
    </row>
    <row r="236" spans="2:19" s="6" customFormat="1">
      <c r="B236" s="381"/>
      <c r="C236" s="225" t="s">
        <v>223</v>
      </c>
      <c r="D236" s="214" t="s">
        <v>729</v>
      </c>
      <c r="E236" s="199"/>
      <c r="F236" s="199"/>
      <c r="G236" s="199"/>
      <c r="H236" s="199"/>
      <c r="I236" s="199"/>
      <c r="J236" s="339"/>
      <c r="K236" s="434">
        <f>K166</f>
        <v>0</v>
      </c>
      <c r="L236" s="435"/>
      <c r="M236" s="436"/>
      <c r="N236" s="339"/>
      <c r="O236" s="434">
        <f>O166</f>
        <v>0</v>
      </c>
      <c r="P236" s="435"/>
      <c r="Q236" s="436"/>
      <c r="R236" s="199"/>
      <c r="S236" s="382"/>
    </row>
    <row r="237" spans="2:19" s="6" customFormat="1">
      <c r="B237" s="381"/>
      <c r="C237" s="225" t="s">
        <v>224</v>
      </c>
      <c r="D237" s="214" t="s">
        <v>730</v>
      </c>
      <c r="E237" s="199"/>
      <c r="F237" s="199"/>
      <c r="G237" s="199"/>
      <c r="H237" s="199"/>
      <c r="I237" s="199"/>
      <c r="J237" s="339"/>
      <c r="K237" s="434">
        <f>K172</f>
        <v>0</v>
      </c>
      <c r="L237" s="435"/>
      <c r="M237" s="436"/>
      <c r="N237" s="339"/>
      <c r="O237" s="434">
        <f>O172</f>
        <v>0</v>
      </c>
      <c r="P237" s="435"/>
      <c r="Q237" s="436"/>
      <c r="R237" s="199"/>
      <c r="S237" s="382"/>
    </row>
    <row r="238" spans="2:19" s="6" customFormat="1">
      <c r="B238" s="381"/>
      <c r="C238" s="225" t="s">
        <v>567</v>
      </c>
      <c r="D238" s="214" t="s">
        <v>348</v>
      </c>
      <c r="E238" s="199"/>
      <c r="F238" s="199"/>
      <c r="G238" s="199"/>
      <c r="H238" s="199"/>
      <c r="I238" s="199"/>
      <c r="J238" s="339"/>
      <c r="K238" s="434">
        <f>K193</f>
        <v>0</v>
      </c>
      <c r="L238" s="435"/>
      <c r="M238" s="436"/>
      <c r="N238" s="339"/>
      <c r="O238" s="434">
        <f>O193</f>
        <v>0</v>
      </c>
      <c r="P238" s="435"/>
      <c r="Q238" s="436"/>
      <c r="R238" s="199"/>
      <c r="S238" s="382"/>
    </row>
    <row r="239" spans="2:19" s="6" customFormat="1" ht="15.75" thickBot="1">
      <c r="B239" s="381"/>
      <c r="C239" s="219"/>
      <c r="D239" s="282"/>
      <c r="E239" s="199"/>
      <c r="F239" s="199"/>
      <c r="G239" s="199"/>
      <c r="H239" s="199"/>
      <c r="I239" s="199"/>
      <c r="J239" s="339"/>
      <c r="K239" s="199"/>
      <c r="L239" s="199"/>
      <c r="M239" s="339"/>
      <c r="N239" s="339"/>
      <c r="O239" s="199"/>
      <c r="P239" s="199"/>
      <c r="Q239" s="339"/>
      <c r="R239" s="199"/>
      <c r="S239" s="382"/>
    </row>
    <row r="240" spans="2:19" s="10" customFormat="1" ht="15.75" thickBot="1">
      <c r="B240" s="388"/>
      <c r="C240" s="280">
        <v>8.1999999999999993</v>
      </c>
      <c r="D240" s="80" t="s">
        <v>362</v>
      </c>
      <c r="E240" s="281"/>
      <c r="F240" s="281"/>
      <c r="G240" s="200"/>
      <c r="H240" s="200"/>
      <c r="I240" s="609" t="str">
        <f>IF((SUM(K208:K216))&lt;&gt;K240,(SUM(K208:K216)),"")</f>
        <v/>
      </c>
      <c r="J240" s="713"/>
      <c r="K240" s="454">
        <f>K206</f>
        <v>0</v>
      </c>
      <c r="L240" s="455"/>
      <c r="M240" s="456"/>
      <c r="N240" s="333"/>
      <c r="O240" s="454">
        <f>O206</f>
        <v>0</v>
      </c>
      <c r="P240" s="455"/>
      <c r="Q240" s="456"/>
      <c r="R240" s="692" t="str">
        <f>IF((SUM(O208:O216))&lt;&gt;O240,(SUM(O208:O216)),"")</f>
        <v/>
      </c>
      <c r="S240" s="674"/>
    </row>
    <row r="241" spans="2:19" s="6" customFormat="1" ht="15.75" thickBot="1">
      <c r="B241" s="381"/>
      <c r="C241" s="219"/>
      <c r="D241" s="282"/>
      <c r="E241" s="199"/>
      <c r="F241" s="199"/>
      <c r="G241" s="199"/>
      <c r="H241" s="199"/>
      <c r="I241" s="199"/>
      <c r="J241" s="339"/>
      <c r="K241" s="199"/>
      <c r="L241" s="199"/>
      <c r="M241" s="339"/>
      <c r="N241" s="339"/>
      <c r="O241" s="199"/>
      <c r="P241" s="199"/>
      <c r="Q241" s="339"/>
      <c r="R241" s="199"/>
      <c r="S241" s="382"/>
    </row>
    <row r="242" spans="2:19" s="10" customFormat="1" ht="15.75" thickBot="1">
      <c r="B242" s="388"/>
      <c r="C242" s="280">
        <v>8.3000000000000007</v>
      </c>
      <c r="D242" s="80" t="s">
        <v>731</v>
      </c>
      <c r="E242" s="281"/>
      <c r="F242" s="281"/>
      <c r="G242" s="200"/>
      <c r="H242" s="200"/>
      <c r="I242" s="609" t="str">
        <f>IF((K233-K240)&lt;&gt;K242, K233-K240, "")</f>
        <v/>
      </c>
      <c r="J242" s="713"/>
      <c r="K242" s="454">
        <f>K233-K240</f>
        <v>0</v>
      </c>
      <c r="L242" s="455"/>
      <c r="M242" s="456"/>
      <c r="N242" s="333"/>
      <c r="O242" s="454">
        <f>O233-O240</f>
        <v>0</v>
      </c>
      <c r="P242" s="455"/>
      <c r="Q242" s="456"/>
      <c r="R242" s="692" t="str">
        <f>IF((O233-O240)&lt;&gt;O242, O233-O240, "")</f>
        <v/>
      </c>
      <c r="S242" s="674"/>
    </row>
    <row r="243" spans="2:19" s="6" customFormat="1" ht="15" thickBot="1">
      <c r="B243" s="381"/>
      <c r="C243" s="220"/>
      <c r="D243" s="217" t="s">
        <v>374</v>
      </c>
      <c r="E243" s="208"/>
      <c r="F243" s="199"/>
      <c r="G243" s="199"/>
      <c r="H243" s="199"/>
      <c r="I243" s="199"/>
      <c r="J243" s="339"/>
      <c r="K243" s="339"/>
      <c r="L243" s="339"/>
      <c r="M243" s="339"/>
      <c r="N243" s="199"/>
      <c r="O243" s="339"/>
      <c r="P243" s="339"/>
      <c r="Q243" s="339"/>
      <c r="R243" s="199"/>
      <c r="S243" s="382"/>
    </row>
    <row r="244" spans="2:19" s="10" customFormat="1" ht="15.75" thickBot="1">
      <c r="B244" s="388"/>
      <c r="C244" s="280">
        <v>8.4</v>
      </c>
      <c r="D244" s="80" t="s">
        <v>732</v>
      </c>
      <c r="E244" s="281"/>
      <c r="F244" s="281"/>
      <c r="G244" s="200"/>
      <c r="H244" s="200"/>
      <c r="I244" s="609" t="str">
        <f>IF(SUM(K220:K222)&lt;&gt;K244, SUM(K220:K222), "")</f>
        <v/>
      </c>
      <c r="J244" s="713"/>
      <c r="K244" s="454">
        <f>K218</f>
        <v>0</v>
      </c>
      <c r="L244" s="455"/>
      <c r="M244" s="456"/>
      <c r="N244" s="333"/>
      <c r="O244" s="454">
        <f>O218</f>
        <v>0</v>
      </c>
      <c r="P244" s="455"/>
      <c r="Q244" s="456"/>
      <c r="R244" s="692"/>
      <c r="S244" s="674"/>
    </row>
    <row r="245" spans="2:19" s="6" customFormat="1" ht="15" thickBot="1">
      <c r="B245" s="381"/>
      <c r="C245" s="220"/>
      <c r="D245" s="217"/>
      <c r="E245" s="208"/>
      <c r="F245" s="199"/>
      <c r="G245" s="199"/>
      <c r="H245" s="199"/>
      <c r="I245" s="199" t="s">
        <v>622</v>
      </c>
      <c r="J245" s="339"/>
      <c r="K245" s="339"/>
      <c r="L245" s="339"/>
      <c r="M245" s="339"/>
      <c r="N245" s="199"/>
      <c r="O245" s="339"/>
      <c r="P245" s="339"/>
      <c r="Q245" s="339"/>
      <c r="R245" s="199"/>
      <c r="S245" s="382"/>
    </row>
    <row r="246" spans="2:19" s="10" customFormat="1" ht="15.75" thickBot="1">
      <c r="B246" s="388"/>
      <c r="C246" s="280">
        <v>8.5</v>
      </c>
      <c r="D246" s="80" t="s">
        <v>385</v>
      </c>
      <c r="E246" s="281"/>
      <c r="F246" s="281"/>
      <c r="G246" s="200"/>
      <c r="H246" s="200"/>
      <c r="I246" s="609"/>
      <c r="J246" s="713"/>
      <c r="K246" s="454">
        <f>K225</f>
        <v>0</v>
      </c>
      <c r="L246" s="455"/>
      <c r="M246" s="456"/>
      <c r="N246" s="333"/>
      <c r="O246" s="454">
        <f>O225</f>
        <v>0</v>
      </c>
      <c r="P246" s="455"/>
      <c r="Q246" s="456"/>
      <c r="R246" s="692"/>
      <c r="S246" s="674"/>
    </row>
    <row r="247" spans="2:19" s="6" customFormat="1" ht="15" thickBot="1">
      <c r="B247" s="381"/>
      <c r="C247" s="220"/>
      <c r="D247" s="217"/>
      <c r="E247" s="208"/>
      <c r="F247" s="199"/>
      <c r="G247" s="199"/>
      <c r="H247" s="199"/>
      <c r="I247" s="199"/>
      <c r="J247" s="339"/>
      <c r="K247" s="339"/>
      <c r="L247" s="339"/>
      <c r="M247" s="339"/>
      <c r="N247" s="199"/>
      <c r="O247" s="339"/>
      <c r="P247" s="339"/>
      <c r="Q247" s="339"/>
      <c r="R247" s="199"/>
      <c r="S247" s="382"/>
    </row>
    <row r="248" spans="2:19" s="10" customFormat="1" ht="15.75" thickBot="1">
      <c r="B248" s="388"/>
      <c r="C248" s="280">
        <v>8.6</v>
      </c>
      <c r="D248" s="80" t="s">
        <v>733</v>
      </c>
      <c r="E248" s="74"/>
      <c r="F248" s="200"/>
      <c r="G248" s="200"/>
      <c r="H248" s="200"/>
      <c r="I248" s="609" t="str">
        <f>IF((K242-K218-K225)&lt;&gt;K248, (K242-K218-K225), "")</f>
        <v/>
      </c>
      <c r="J248" s="713"/>
      <c r="K248" s="454">
        <f>K242-K218-K225</f>
        <v>0</v>
      </c>
      <c r="L248" s="455"/>
      <c r="M248" s="456"/>
      <c r="N248" s="333"/>
      <c r="O248" s="454">
        <f>O242-O218-O225</f>
        <v>0</v>
      </c>
      <c r="P248" s="455"/>
      <c r="Q248" s="456"/>
      <c r="R248" s="692" t="str">
        <f>IF((O242-O218-O225)&lt;&gt;O248, (O242-O218-O225), "")</f>
        <v/>
      </c>
      <c r="S248" s="674"/>
    </row>
    <row r="249" spans="2:19" s="6" customFormat="1" ht="15.75">
      <c r="B249" s="381"/>
      <c r="C249" s="223"/>
      <c r="D249" s="217" t="s">
        <v>734</v>
      </c>
      <c r="E249" s="199"/>
      <c r="F249" s="199"/>
      <c r="G249" s="199"/>
      <c r="H249" s="199"/>
      <c r="I249" s="199"/>
      <c r="J249" s="199"/>
      <c r="K249" s="199"/>
      <c r="L249" s="199"/>
      <c r="M249" s="199"/>
      <c r="N249" s="199"/>
      <c r="O249" s="339"/>
      <c r="P249" s="339"/>
      <c r="Q249" s="339"/>
      <c r="R249" s="199"/>
      <c r="S249" s="382"/>
    </row>
    <row r="250" spans="2:19" s="6" customFormat="1" ht="15" thickBot="1">
      <c r="B250" s="384"/>
      <c r="C250" s="389"/>
      <c r="D250" s="369"/>
      <c r="E250" s="369"/>
      <c r="F250" s="369"/>
      <c r="G250" s="369"/>
      <c r="H250" s="369"/>
      <c r="I250" s="369"/>
      <c r="J250" s="369"/>
      <c r="K250" s="369"/>
      <c r="L250" s="369"/>
      <c r="M250" s="369"/>
      <c r="N250" s="369"/>
      <c r="O250" s="369"/>
      <c r="P250" s="369"/>
      <c r="Q250" s="369"/>
      <c r="R250" s="369"/>
      <c r="S250" s="385"/>
    </row>
    <row r="251" spans="2:19" s="6" customFormat="1" ht="15.75" thickTop="1" thickBot="1">
      <c r="B251" s="232"/>
      <c r="C251" s="232"/>
      <c r="D251" s="232"/>
      <c r="E251" s="232"/>
      <c r="F251" s="232"/>
      <c r="G251" s="232"/>
      <c r="H251" s="232"/>
      <c r="I251" s="232"/>
      <c r="J251" s="232"/>
      <c r="K251" s="232"/>
      <c r="L251" s="232"/>
      <c r="M251" s="232"/>
      <c r="N251" s="232"/>
      <c r="O251" s="232"/>
      <c r="P251" s="232"/>
      <c r="Q251" s="232"/>
      <c r="R251" s="232"/>
      <c r="S251" s="232"/>
    </row>
    <row r="252" spans="2:19" s="6" customFormat="1" ht="15" thickTop="1">
      <c r="B252" s="379"/>
      <c r="C252" s="386"/>
      <c r="D252" s="363"/>
      <c r="E252" s="363"/>
      <c r="F252" s="363"/>
      <c r="G252" s="363"/>
      <c r="H252" s="363"/>
      <c r="I252" s="363"/>
      <c r="J252" s="363"/>
      <c r="K252" s="363"/>
      <c r="L252" s="363"/>
      <c r="M252" s="363"/>
      <c r="N252" s="363"/>
      <c r="O252" s="363"/>
      <c r="P252" s="363"/>
      <c r="Q252" s="363"/>
      <c r="R252" s="363"/>
      <c r="S252" s="380"/>
    </row>
    <row r="253" spans="2:19" s="6" customFormat="1" ht="15.75">
      <c r="B253" s="381"/>
      <c r="C253" s="223" t="s">
        <v>7851</v>
      </c>
      <c r="D253" s="223" t="s">
        <v>7850</v>
      </c>
      <c r="E253" s="199"/>
      <c r="F253" s="199"/>
      <c r="G253" s="199"/>
      <c r="H253" s="199"/>
      <c r="I253" s="199"/>
      <c r="J253" s="199"/>
      <c r="K253" s="199"/>
      <c r="L253" s="199"/>
      <c r="M253" s="199"/>
      <c r="N253" s="199"/>
      <c r="O253" s="199"/>
      <c r="P253" s="199"/>
      <c r="Q253" s="199"/>
      <c r="R253" s="199"/>
      <c r="S253" s="382"/>
    </row>
    <row r="254" spans="2:19" s="6" customFormat="1" ht="16.5" thickBot="1">
      <c r="B254" s="381"/>
      <c r="C254" s="223"/>
      <c r="D254" s="208"/>
      <c r="E254" s="199"/>
      <c r="F254" s="199"/>
      <c r="G254" s="199"/>
      <c r="H254" s="199"/>
      <c r="I254" s="199"/>
      <c r="J254" s="199"/>
      <c r="K254" s="582" t="s">
        <v>11022</v>
      </c>
      <c r="L254" s="582"/>
      <c r="M254" s="582"/>
      <c r="N254" s="354"/>
      <c r="O254" s="448" t="s">
        <v>11023</v>
      </c>
      <c r="P254" s="448"/>
      <c r="Q254" s="448"/>
      <c r="R254" s="333"/>
      <c r="S254" s="387"/>
    </row>
    <row r="255" spans="2:19" s="10" customFormat="1" ht="15.75" thickBot="1">
      <c r="B255" s="388"/>
      <c r="C255" s="221">
        <v>9.1</v>
      </c>
      <c r="D255" s="88" t="s">
        <v>376</v>
      </c>
      <c r="E255" s="200"/>
      <c r="F255" s="200"/>
      <c r="G255" s="200"/>
      <c r="H255" s="609" t="str">
        <f>IF((SUM(K256,K259))&lt;&gt;K255,(SUM(K256,K259)),"")</f>
        <v/>
      </c>
      <c r="I255" s="712"/>
      <c r="J255" s="712"/>
      <c r="K255" s="459">
        <f>SUM(K256,K259)</f>
        <v>0</v>
      </c>
      <c r="L255" s="460"/>
      <c r="M255" s="461"/>
      <c r="N255" s="333"/>
      <c r="O255" s="459">
        <f>SUM(O256,O259)</f>
        <v>0</v>
      </c>
      <c r="P255" s="460"/>
      <c r="Q255" s="461"/>
      <c r="R255" s="692" t="str">
        <f>IF((SUM(O256,O259))&lt;&gt;O255,(SUM(O256,O259)),"")</f>
        <v/>
      </c>
      <c r="S255" s="674"/>
    </row>
    <row r="256" spans="2:19" s="6" customFormat="1" ht="15">
      <c r="B256" s="381"/>
      <c r="C256" s="224" t="s">
        <v>162</v>
      </c>
      <c r="D256" s="226" t="s">
        <v>378</v>
      </c>
      <c r="E256" s="199"/>
      <c r="F256" s="199"/>
      <c r="G256" s="199"/>
      <c r="H256" s="609" t="str">
        <f>IF((SUM(K257:K258))&lt;&gt;K256,(SUM(K257:K258)),"")</f>
        <v/>
      </c>
      <c r="I256" s="712"/>
      <c r="J256" s="712"/>
      <c r="K256" s="612">
        <f>SUM(K257:K258)</f>
        <v>0</v>
      </c>
      <c r="L256" s="612"/>
      <c r="M256" s="612"/>
      <c r="N256" s="199"/>
      <c r="O256" s="612">
        <f>SUM(O257:O258)</f>
        <v>0</v>
      </c>
      <c r="P256" s="612"/>
      <c r="Q256" s="612"/>
      <c r="R256" s="673" t="str">
        <f>IF((SUM(O257,O258))&lt;&gt;O256,(SUM(O257,O258)),"")</f>
        <v/>
      </c>
      <c r="S256" s="674"/>
    </row>
    <row r="257" spans="2:19" s="6" customFormat="1" ht="15">
      <c r="B257" s="381"/>
      <c r="C257" s="225" t="s">
        <v>286</v>
      </c>
      <c r="D257" s="227" t="s">
        <v>382</v>
      </c>
      <c r="E257" s="199"/>
      <c r="F257" s="199"/>
      <c r="G257" s="199"/>
      <c r="H257" s="699"/>
      <c r="I257" s="438"/>
      <c r="J257" s="711"/>
      <c r="K257" s="445"/>
      <c r="L257" s="445"/>
      <c r="M257" s="445"/>
      <c r="N257" s="199"/>
      <c r="O257" s="445"/>
      <c r="P257" s="445"/>
      <c r="Q257" s="445"/>
      <c r="R257" s="673"/>
      <c r="S257" s="674"/>
    </row>
    <row r="258" spans="2:19" s="6" customFormat="1" ht="15">
      <c r="B258" s="381"/>
      <c r="C258" s="225" t="s">
        <v>288</v>
      </c>
      <c r="D258" s="227" t="s">
        <v>372</v>
      </c>
      <c r="E258" s="199"/>
      <c r="F258" s="199"/>
      <c r="G258" s="199"/>
      <c r="H258" s="699"/>
      <c r="I258" s="438"/>
      <c r="J258" s="711"/>
      <c r="K258" s="445"/>
      <c r="L258" s="445"/>
      <c r="M258" s="445"/>
      <c r="N258" s="199"/>
      <c r="O258" s="445"/>
      <c r="P258" s="445"/>
      <c r="Q258" s="445"/>
      <c r="R258" s="673"/>
      <c r="S258" s="674"/>
    </row>
    <row r="259" spans="2:19" s="6" customFormat="1" ht="15">
      <c r="B259" s="381"/>
      <c r="C259" s="224" t="s">
        <v>163</v>
      </c>
      <c r="D259" s="226" t="s">
        <v>379</v>
      </c>
      <c r="E259" s="199"/>
      <c r="F259" s="199"/>
      <c r="G259" s="199"/>
      <c r="H259" s="609" t="str">
        <f>IF((SUM(K260,K263))&lt;&gt;K259,(SUM(K260,K263)),"")</f>
        <v/>
      </c>
      <c r="I259" s="712"/>
      <c r="J259" s="712"/>
      <c r="K259" s="445">
        <f>SUM(K260,K263)</f>
        <v>0</v>
      </c>
      <c r="L259" s="445"/>
      <c r="M259" s="445"/>
      <c r="N259" s="199"/>
      <c r="O259" s="445">
        <f>SUM(O260,O263)</f>
        <v>0</v>
      </c>
      <c r="P259" s="445"/>
      <c r="Q259" s="445"/>
      <c r="R259" s="673" t="str">
        <f>IF((SUM(O260,O263))&lt;&gt;O259,(SUM(O260,O263)),"")</f>
        <v/>
      </c>
      <c r="S259" s="674"/>
    </row>
    <row r="260" spans="2:19" ht="15">
      <c r="B260" s="381"/>
      <c r="C260" s="225" t="s">
        <v>287</v>
      </c>
      <c r="D260" s="227" t="s">
        <v>7862</v>
      </c>
      <c r="E260" s="199"/>
      <c r="F260" s="199"/>
      <c r="G260" s="199"/>
      <c r="H260" s="609" t="str">
        <f>IF(SUM(K261,K262)&lt;0, "Negative fixed assets?", "")</f>
        <v/>
      </c>
      <c r="I260" s="750"/>
      <c r="J260" s="751"/>
      <c r="K260" s="445">
        <f>SUM(K261:M262)</f>
        <v>0</v>
      </c>
      <c r="L260" s="445"/>
      <c r="M260" s="445"/>
      <c r="N260" s="199"/>
      <c r="O260" s="445">
        <f>SUM(O261:Q262)</f>
        <v>0</v>
      </c>
      <c r="P260" s="445"/>
      <c r="Q260" s="445"/>
      <c r="R260" s="283" t="str">
        <f>IF(SUM(O261,O262)&lt;0, "Negative fixed assets?", "")</f>
        <v/>
      </c>
      <c r="S260" s="387"/>
    </row>
    <row r="261" spans="2:19" ht="15">
      <c r="B261" s="381"/>
      <c r="C261" s="219" t="s">
        <v>5573</v>
      </c>
      <c r="D261" s="207" t="s">
        <v>7863</v>
      </c>
      <c r="E261" s="199"/>
      <c r="F261" s="199"/>
      <c r="G261" s="199"/>
      <c r="H261" s="333"/>
      <c r="I261" s="284"/>
      <c r="J261" s="284"/>
      <c r="K261" s="434"/>
      <c r="L261" s="435"/>
      <c r="M261" s="436"/>
      <c r="N261" s="199"/>
      <c r="O261" s="434"/>
      <c r="P261" s="435"/>
      <c r="Q261" s="436"/>
      <c r="R261" s="283"/>
      <c r="S261" s="387"/>
    </row>
    <row r="262" spans="2:19" ht="15">
      <c r="B262" s="381"/>
      <c r="C262" s="219" t="s">
        <v>6968</v>
      </c>
      <c r="D262" s="207" t="s">
        <v>7864</v>
      </c>
      <c r="E262" s="199"/>
      <c r="F262" s="199"/>
      <c r="G262" s="199"/>
      <c r="H262" s="339"/>
      <c r="I262" s="339"/>
      <c r="J262" s="339"/>
      <c r="K262" s="613"/>
      <c r="L262" s="613"/>
      <c r="M262" s="613"/>
      <c r="N262" s="240" t="str">
        <f>IF(K262&gt;0, K262*(-1), "")</f>
        <v/>
      </c>
      <c r="O262" s="613"/>
      <c r="P262" s="613"/>
      <c r="Q262" s="613"/>
      <c r="R262" s="673" t="str">
        <f>IF(O262&gt;0, O262*(-1), "")</f>
        <v/>
      </c>
      <c r="S262" s="674"/>
    </row>
    <row r="263" spans="2:19" s="6" customFormat="1" ht="15">
      <c r="B263" s="381"/>
      <c r="C263" s="225" t="s">
        <v>289</v>
      </c>
      <c r="D263" s="227" t="s">
        <v>372</v>
      </c>
      <c r="E263" s="199"/>
      <c r="F263" s="199"/>
      <c r="G263" s="199"/>
      <c r="H263" s="699"/>
      <c r="I263" s="438"/>
      <c r="J263" s="711"/>
      <c r="K263" s="445"/>
      <c r="L263" s="445"/>
      <c r="M263" s="445"/>
      <c r="N263" s="199"/>
      <c r="O263" s="445"/>
      <c r="P263" s="445"/>
      <c r="Q263" s="445"/>
      <c r="R263" s="673"/>
      <c r="S263" s="674"/>
    </row>
    <row r="264" spans="2:19" s="6" customFormat="1" ht="15" thickBot="1">
      <c r="B264" s="381"/>
      <c r="C264" s="224"/>
      <c r="D264" s="208"/>
      <c r="E264" s="199"/>
      <c r="F264" s="199"/>
      <c r="G264" s="199"/>
      <c r="H264" s="339"/>
      <c r="I264" s="339"/>
      <c r="J264" s="339"/>
      <c r="K264" s="339"/>
      <c r="L264" s="339"/>
      <c r="M264" s="199"/>
      <c r="N264" s="199"/>
      <c r="O264" s="339"/>
      <c r="P264" s="339"/>
      <c r="Q264" s="199"/>
      <c r="R264" s="699"/>
      <c r="S264" s="700"/>
    </row>
    <row r="265" spans="2:19" s="10" customFormat="1" ht="15.75" thickBot="1">
      <c r="B265" s="388"/>
      <c r="C265" s="221">
        <v>9.1999999999999993</v>
      </c>
      <c r="D265" s="88" t="s">
        <v>377</v>
      </c>
      <c r="E265" s="200"/>
      <c r="F265" s="200"/>
      <c r="G265" s="200"/>
      <c r="H265" s="609" t="str">
        <f>IF((SUM(K266,K269))&lt;&gt;K265,(SUM(K266,K269)),"")</f>
        <v/>
      </c>
      <c r="I265" s="712"/>
      <c r="J265" s="712"/>
      <c r="K265" s="459">
        <f>SUM(K266,K269)</f>
        <v>0</v>
      </c>
      <c r="L265" s="460"/>
      <c r="M265" s="461"/>
      <c r="N265" s="200"/>
      <c r="O265" s="459">
        <f>SUM(O266,O269)</f>
        <v>0</v>
      </c>
      <c r="P265" s="460"/>
      <c r="Q265" s="461"/>
      <c r="R265" s="692" t="str">
        <f>IF((SUM(O266,O269))&lt;&gt;O265,(SUM(O266,O269)),"")</f>
        <v/>
      </c>
      <c r="S265" s="674"/>
    </row>
    <row r="266" spans="2:19" s="6" customFormat="1" ht="15">
      <c r="B266" s="381"/>
      <c r="C266" s="224" t="s">
        <v>169</v>
      </c>
      <c r="D266" s="226" t="s">
        <v>380</v>
      </c>
      <c r="E266" s="199"/>
      <c r="F266" s="199"/>
      <c r="G266" s="199"/>
      <c r="H266" s="609" t="str">
        <f>IF(SUM(K267:K268)&lt;&gt;K266, SUM(K267:K268), "")</f>
        <v/>
      </c>
      <c r="I266" s="712"/>
      <c r="J266" s="712"/>
      <c r="K266" s="612">
        <f>SUM(K267:K268)</f>
        <v>0</v>
      </c>
      <c r="L266" s="612"/>
      <c r="M266" s="612"/>
      <c r="N266" s="199"/>
      <c r="O266" s="612">
        <f>SUM(O267:O268)</f>
        <v>0</v>
      </c>
      <c r="P266" s="612"/>
      <c r="Q266" s="612"/>
      <c r="R266" s="673" t="str">
        <f>IF(SUM(O267:O268)&lt;&gt;O266, SUM(O267:O268), "")</f>
        <v/>
      </c>
      <c r="S266" s="674"/>
    </row>
    <row r="267" spans="2:19" s="6" customFormat="1" ht="15">
      <c r="B267" s="381"/>
      <c r="C267" s="225" t="s">
        <v>833</v>
      </c>
      <c r="D267" s="227" t="s">
        <v>836</v>
      </c>
      <c r="E267" s="199"/>
      <c r="F267" s="199"/>
      <c r="G267" s="199"/>
      <c r="H267" s="339"/>
      <c r="I267" s="339"/>
      <c r="J267" s="339"/>
      <c r="K267" s="445"/>
      <c r="L267" s="445"/>
      <c r="M267" s="445"/>
      <c r="N267" s="199"/>
      <c r="O267" s="445"/>
      <c r="P267" s="445"/>
      <c r="Q267" s="445"/>
      <c r="R267" s="673"/>
      <c r="S267" s="674"/>
    </row>
    <row r="268" spans="2:19" s="6" customFormat="1" ht="15">
      <c r="B268" s="381"/>
      <c r="C268" s="225" t="s">
        <v>835</v>
      </c>
      <c r="D268" s="227" t="s">
        <v>372</v>
      </c>
      <c r="E268" s="199"/>
      <c r="F268" s="199"/>
      <c r="G268" s="199"/>
      <c r="H268" s="339"/>
      <c r="I268" s="339"/>
      <c r="J268" s="339"/>
      <c r="K268" s="445"/>
      <c r="L268" s="445"/>
      <c r="M268" s="445"/>
      <c r="N268" s="199"/>
      <c r="O268" s="445"/>
      <c r="P268" s="445"/>
      <c r="Q268" s="445"/>
      <c r="R268" s="673"/>
      <c r="S268" s="674"/>
    </row>
    <row r="269" spans="2:19" s="6" customFormat="1" ht="15">
      <c r="B269" s="381"/>
      <c r="C269" s="224" t="s">
        <v>606</v>
      </c>
      <c r="D269" s="226" t="s">
        <v>381</v>
      </c>
      <c r="E269" s="199"/>
      <c r="F269" s="199"/>
      <c r="G269" s="199"/>
      <c r="H269" s="609" t="str">
        <f>IF(SUM(K270,K271)&lt;&gt;K269, SUM(K270,K271), "")</f>
        <v/>
      </c>
      <c r="I269" s="712"/>
      <c r="J269" s="712"/>
      <c r="K269" s="445">
        <f>SUM(K270:K271)</f>
        <v>0</v>
      </c>
      <c r="L269" s="445"/>
      <c r="M269" s="445"/>
      <c r="N269" s="199"/>
      <c r="O269" s="445">
        <f>SUM(O270:O271)</f>
        <v>0</v>
      </c>
      <c r="P269" s="445"/>
      <c r="Q269" s="445"/>
      <c r="R269" s="673" t="str">
        <f>IF(SUM(O270,O271)&lt;&gt;O269, SUM(O270,O271), "")</f>
        <v/>
      </c>
      <c r="S269" s="674"/>
    </row>
    <row r="270" spans="2:19" s="6" customFormat="1" ht="15">
      <c r="B270" s="381"/>
      <c r="C270" s="225" t="s">
        <v>607</v>
      </c>
      <c r="D270" s="227" t="s">
        <v>735</v>
      </c>
      <c r="E270" s="199"/>
      <c r="F270" s="199"/>
      <c r="G270" s="199"/>
      <c r="H270" s="339"/>
      <c r="I270" s="339"/>
      <c r="J270" s="339"/>
      <c r="K270" s="445"/>
      <c r="L270" s="445"/>
      <c r="M270" s="445"/>
      <c r="N270" s="199"/>
      <c r="O270" s="445"/>
      <c r="P270" s="445"/>
      <c r="Q270" s="445"/>
      <c r="R270" s="673"/>
      <c r="S270" s="674"/>
    </row>
    <row r="271" spans="2:19" s="6" customFormat="1" ht="15">
      <c r="B271" s="381"/>
      <c r="C271" s="225" t="s">
        <v>618</v>
      </c>
      <c r="D271" s="227" t="s">
        <v>372</v>
      </c>
      <c r="E271" s="199"/>
      <c r="F271" s="199"/>
      <c r="G271" s="199"/>
      <c r="H271" s="339"/>
      <c r="I271" s="339"/>
      <c r="J271" s="339"/>
      <c r="K271" s="445"/>
      <c r="L271" s="445"/>
      <c r="M271" s="445"/>
      <c r="N271" s="199"/>
      <c r="O271" s="445"/>
      <c r="P271" s="445"/>
      <c r="Q271" s="445"/>
      <c r="R271" s="673"/>
      <c r="S271" s="674"/>
    </row>
    <row r="272" spans="2:19" s="6" customFormat="1" ht="15" thickBot="1">
      <c r="B272" s="381"/>
      <c r="C272" s="224"/>
      <c r="D272" s="208"/>
      <c r="E272" s="199"/>
      <c r="F272" s="199"/>
      <c r="G272" s="199"/>
      <c r="H272" s="339"/>
      <c r="I272" s="339"/>
      <c r="J272" s="339"/>
      <c r="K272" s="339"/>
      <c r="L272" s="339"/>
      <c r="M272" s="199"/>
      <c r="N272" s="199"/>
      <c r="O272" s="339"/>
      <c r="P272" s="339"/>
      <c r="Q272" s="199"/>
      <c r="R272" s="699"/>
      <c r="S272" s="700"/>
    </row>
    <row r="273" spans="2:19" s="10" customFormat="1" ht="15.75" thickBot="1">
      <c r="B273" s="388"/>
      <c r="C273" s="221">
        <v>9.3000000000000007</v>
      </c>
      <c r="D273" s="88" t="s">
        <v>7861</v>
      </c>
      <c r="E273" s="200"/>
      <c r="F273" s="200"/>
      <c r="G273" s="200"/>
      <c r="H273" s="609" t="str">
        <f>IF((K255-K265)&lt;&gt;K273,(K255-K265),"")</f>
        <v/>
      </c>
      <c r="I273" s="712"/>
      <c r="J273" s="712"/>
      <c r="K273" s="459">
        <f>K255-K265</f>
        <v>0</v>
      </c>
      <c r="L273" s="460"/>
      <c r="M273" s="461"/>
      <c r="N273" s="333"/>
      <c r="O273" s="459">
        <f>O255-O265</f>
        <v>0</v>
      </c>
      <c r="P273" s="460"/>
      <c r="Q273" s="461"/>
      <c r="R273" s="692" t="str">
        <f>IF((O255-O265)&lt;&gt;O273,(O255-O265),"")</f>
        <v/>
      </c>
      <c r="S273" s="674"/>
    </row>
    <row r="274" spans="2:19" s="6" customFormat="1" ht="15" thickBot="1">
      <c r="B274" s="384"/>
      <c r="C274" s="369"/>
      <c r="D274" s="369"/>
      <c r="E274" s="369"/>
      <c r="F274" s="369"/>
      <c r="G274" s="369"/>
      <c r="H274" s="369"/>
      <c r="I274" s="369"/>
      <c r="J274" s="369"/>
      <c r="K274" s="369"/>
      <c r="L274" s="369"/>
      <c r="M274" s="369"/>
      <c r="N274" s="369"/>
      <c r="O274" s="369"/>
      <c r="P274" s="369"/>
      <c r="Q274" s="369"/>
      <c r="R274" s="457"/>
      <c r="S274" s="701"/>
    </row>
    <row r="275" spans="2:19" s="6" customFormat="1" ht="15.75" thickTop="1" thickBot="1">
      <c r="B275" s="232"/>
      <c r="C275" s="232"/>
      <c r="D275" s="232"/>
      <c r="E275" s="232"/>
      <c r="F275" s="232"/>
      <c r="G275" s="232"/>
      <c r="H275" s="232"/>
      <c r="I275" s="232"/>
      <c r="J275" s="232"/>
      <c r="K275" s="232"/>
      <c r="L275" s="232"/>
      <c r="M275" s="232"/>
      <c r="N275" s="232"/>
      <c r="O275" s="232"/>
      <c r="P275" s="232"/>
      <c r="Q275" s="232"/>
      <c r="R275" s="232"/>
      <c r="S275" s="232"/>
    </row>
    <row r="276" spans="2:19" s="6" customFormat="1" ht="15" thickTop="1">
      <c r="B276" s="379"/>
      <c r="C276" s="363"/>
      <c r="D276" s="363"/>
      <c r="E276" s="363"/>
      <c r="F276" s="363"/>
      <c r="G276" s="363"/>
      <c r="H276" s="363"/>
      <c r="I276" s="363"/>
      <c r="J276" s="363"/>
      <c r="K276" s="363"/>
      <c r="L276" s="363"/>
      <c r="M276" s="363"/>
      <c r="N276" s="363"/>
      <c r="O276" s="363"/>
      <c r="P276" s="363"/>
      <c r="Q276" s="363"/>
      <c r="R276" s="363"/>
      <c r="S276" s="380"/>
    </row>
    <row r="277" spans="2:19" s="6" customFormat="1" ht="15.75">
      <c r="B277" s="381"/>
      <c r="C277" s="231" t="s">
        <v>7865</v>
      </c>
      <c r="D277" s="231" t="s">
        <v>7868</v>
      </c>
      <c r="E277" s="199"/>
      <c r="F277" s="199"/>
      <c r="G277" s="199"/>
      <c r="H277" s="199"/>
      <c r="I277" s="199"/>
      <c r="J277" s="199"/>
      <c r="K277" s="199"/>
      <c r="L277" s="199"/>
      <c r="M277" s="199"/>
      <c r="N277" s="199"/>
      <c r="O277" s="199"/>
      <c r="P277" s="199"/>
      <c r="Q277" s="199"/>
      <c r="R277" s="199"/>
      <c r="S277" s="382"/>
    </row>
    <row r="278" spans="2:19" s="6" customFormat="1" ht="15.75">
      <c r="B278" s="381"/>
      <c r="C278" s="231"/>
      <c r="D278" s="208"/>
      <c r="E278" s="199"/>
      <c r="F278" s="199"/>
      <c r="G278" s="199"/>
      <c r="H278" s="199"/>
      <c r="I278" s="199"/>
      <c r="J278" s="199"/>
      <c r="K278" s="448" t="s">
        <v>11039</v>
      </c>
      <c r="L278" s="448"/>
      <c r="M278" s="448"/>
      <c r="N278" s="354"/>
      <c r="O278" s="448" t="s">
        <v>11040</v>
      </c>
      <c r="P278" s="448"/>
      <c r="Q278" s="448"/>
      <c r="R278" s="199"/>
      <c r="S278" s="382"/>
    </row>
    <row r="279" spans="2:19" s="6" customFormat="1">
      <c r="B279" s="381"/>
      <c r="C279" s="280">
        <v>10.1</v>
      </c>
      <c r="D279" s="208" t="s">
        <v>383</v>
      </c>
      <c r="E279" s="199"/>
      <c r="F279" s="199"/>
      <c r="G279" s="199"/>
      <c r="H279" s="199"/>
      <c r="I279" s="199"/>
      <c r="J279" s="339"/>
      <c r="K279" s="434">
        <f>SUM(K267,K270)</f>
        <v>0</v>
      </c>
      <c r="L279" s="435"/>
      <c r="M279" s="436"/>
      <c r="N279" s="339"/>
      <c r="O279" s="434">
        <f>SUM(O267,O270)</f>
        <v>0</v>
      </c>
      <c r="P279" s="435"/>
      <c r="Q279" s="436"/>
      <c r="R279" s="199"/>
      <c r="S279" s="382"/>
    </row>
    <row r="280" spans="2:19" s="6" customFormat="1" ht="15.75">
      <c r="B280" s="381"/>
      <c r="C280" s="223"/>
      <c r="D280" s="215" t="s">
        <v>839</v>
      </c>
      <c r="E280" s="199"/>
      <c r="F280" s="199"/>
      <c r="G280" s="199"/>
      <c r="H280" s="199"/>
      <c r="I280" s="199"/>
      <c r="J280" s="199"/>
      <c r="K280" s="199"/>
      <c r="L280" s="199"/>
      <c r="M280" s="199"/>
      <c r="N280" s="199"/>
      <c r="O280" s="339"/>
      <c r="P280" s="339"/>
      <c r="Q280" s="339"/>
      <c r="R280" s="199"/>
      <c r="S280" s="382"/>
    </row>
    <row r="281" spans="2:19" s="6" customFormat="1">
      <c r="B281" s="381"/>
      <c r="C281" s="280">
        <v>10.199999999999999</v>
      </c>
      <c r="D281" s="208" t="s">
        <v>736</v>
      </c>
      <c r="E281" s="199"/>
      <c r="F281" s="199"/>
      <c r="G281" s="199"/>
      <c r="H281" s="199"/>
      <c r="I281" s="199"/>
      <c r="J281" s="199"/>
      <c r="K281" s="308" t="s">
        <v>225</v>
      </c>
      <c r="L281" s="182"/>
      <c r="M281" s="308" t="s">
        <v>226</v>
      </c>
      <c r="N281" s="182"/>
      <c r="O281" s="308" t="s">
        <v>227</v>
      </c>
      <c r="P281" s="308"/>
      <c r="Q281" s="182" t="s">
        <v>737</v>
      </c>
      <c r="R281" s="339"/>
      <c r="S281" s="382"/>
    </row>
    <row r="282" spans="2:19" s="6" customFormat="1" ht="15.75">
      <c r="B282" s="381"/>
      <c r="C282" s="231"/>
      <c r="D282" s="208" t="s">
        <v>384</v>
      </c>
      <c r="E282" s="199"/>
      <c r="F282" s="199"/>
      <c r="G282" s="199"/>
      <c r="H282" s="199"/>
      <c r="I282" s="199"/>
      <c r="J282" s="199"/>
      <c r="K282" s="325"/>
      <c r="L282" s="199"/>
      <c r="M282" s="325"/>
      <c r="N282" s="339"/>
      <c r="O282" s="325"/>
      <c r="P282" s="339"/>
      <c r="Q282" s="285"/>
      <c r="R282" s="199"/>
      <c r="S282" s="382"/>
    </row>
    <row r="283" spans="2:19" s="6" customFormat="1" ht="15" thickBot="1">
      <c r="B283" s="384"/>
      <c r="C283" s="369"/>
      <c r="D283" s="369"/>
      <c r="E283" s="369"/>
      <c r="F283" s="369"/>
      <c r="G283" s="369"/>
      <c r="H283" s="369"/>
      <c r="I283" s="369"/>
      <c r="J283" s="369"/>
      <c r="K283" s="369"/>
      <c r="L283" s="369"/>
      <c r="M283" s="369"/>
      <c r="N283" s="369"/>
      <c r="O283" s="369"/>
      <c r="P283" s="369"/>
      <c r="Q283" s="369"/>
      <c r="R283" s="369"/>
      <c r="S283" s="385"/>
    </row>
    <row r="284" spans="2:19" s="6" customFormat="1" ht="15.75" thickTop="1" thickBot="1">
      <c r="B284" s="232"/>
      <c r="C284" s="232"/>
      <c r="D284" s="232"/>
      <c r="E284" s="232"/>
      <c r="F284" s="232"/>
      <c r="G284" s="232"/>
      <c r="H284" s="232"/>
      <c r="I284" s="232"/>
      <c r="J284" s="232"/>
      <c r="K284" s="232"/>
      <c r="L284" s="232"/>
      <c r="M284" s="232"/>
      <c r="N284" s="232"/>
      <c r="O284" s="232"/>
      <c r="P284" s="232"/>
      <c r="Q284" s="232"/>
      <c r="R284" s="232"/>
      <c r="S284" s="232"/>
    </row>
    <row r="285" spans="2:19" s="6" customFormat="1" ht="15" thickTop="1">
      <c r="B285" s="379"/>
      <c r="C285" s="363"/>
      <c r="D285" s="363"/>
      <c r="E285" s="363"/>
      <c r="F285" s="363"/>
      <c r="G285" s="363"/>
      <c r="H285" s="363"/>
      <c r="I285" s="363"/>
      <c r="J285" s="363"/>
      <c r="K285" s="363"/>
      <c r="L285" s="363"/>
      <c r="M285" s="363"/>
      <c r="N285" s="363"/>
      <c r="O285" s="363"/>
      <c r="P285" s="363"/>
      <c r="Q285" s="363"/>
      <c r="R285" s="363"/>
      <c r="S285" s="380"/>
    </row>
    <row r="286" spans="2:19" s="6" customFormat="1" ht="15.75">
      <c r="B286" s="381"/>
      <c r="C286" s="231" t="s">
        <v>7866</v>
      </c>
      <c r="D286" s="231" t="s">
        <v>7869</v>
      </c>
      <c r="E286" s="199"/>
      <c r="F286" s="199"/>
      <c r="G286" s="199"/>
      <c r="H286" s="199"/>
      <c r="I286" s="199"/>
      <c r="J286" s="199"/>
      <c r="K286" s="199"/>
      <c r="L286" s="199"/>
      <c r="M286" s="199"/>
      <c r="N286" s="199"/>
      <c r="O286" s="199"/>
      <c r="P286" s="199"/>
      <c r="Q286" s="199"/>
      <c r="R286" s="199"/>
      <c r="S286" s="382"/>
    </row>
    <row r="287" spans="2:19" s="6" customFormat="1" ht="15.75">
      <c r="B287" s="381"/>
      <c r="C287" s="231"/>
      <c r="D287" s="208"/>
      <c r="E287" s="199"/>
      <c r="F287" s="199"/>
      <c r="G287" s="199"/>
      <c r="H287" s="199"/>
      <c r="I287" s="199"/>
      <c r="J287" s="199"/>
      <c r="K287" s="448" t="s">
        <v>11039</v>
      </c>
      <c r="L287" s="448"/>
      <c r="M287" s="448"/>
      <c r="N287" s="354"/>
      <c r="O287" s="448" t="s">
        <v>11040</v>
      </c>
      <c r="P287" s="448"/>
      <c r="Q287" s="448"/>
      <c r="R287" s="199"/>
      <c r="S287" s="382"/>
    </row>
    <row r="288" spans="2:19" s="6" customFormat="1">
      <c r="B288" s="381"/>
      <c r="C288" s="280">
        <v>11.1</v>
      </c>
      <c r="D288" s="208" t="s">
        <v>386</v>
      </c>
      <c r="E288" s="199"/>
      <c r="F288" s="199"/>
      <c r="G288" s="199"/>
      <c r="H288" s="199"/>
      <c r="I288" s="199"/>
      <c r="J288" s="339"/>
      <c r="K288" s="445"/>
      <c r="L288" s="445"/>
      <c r="M288" s="445"/>
      <c r="N288" s="339"/>
      <c r="O288" s="445"/>
      <c r="P288" s="445"/>
      <c r="Q288" s="445"/>
      <c r="R288" s="199"/>
      <c r="S288" s="382"/>
    </row>
    <row r="289" spans="2:19" s="6" customFormat="1">
      <c r="B289" s="381"/>
      <c r="C289" s="280">
        <v>11.2</v>
      </c>
      <c r="D289" s="208" t="s">
        <v>387</v>
      </c>
      <c r="E289" s="199"/>
      <c r="F289" s="199"/>
      <c r="G289" s="199"/>
      <c r="H289" s="199"/>
      <c r="I289" s="199"/>
      <c r="J289" s="339"/>
      <c r="K289" s="651"/>
      <c r="L289" s="652"/>
      <c r="M289" s="653"/>
      <c r="N289" s="339"/>
      <c r="O289" s="651"/>
      <c r="P289" s="652"/>
      <c r="Q289" s="653"/>
      <c r="R289" s="199"/>
      <c r="S289" s="382"/>
    </row>
    <row r="290" spans="2:19" s="6" customFormat="1" ht="15" thickBot="1">
      <c r="B290" s="384"/>
      <c r="C290" s="369"/>
      <c r="D290" s="369"/>
      <c r="E290" s="369"/>
      <c r="F290" s="369"/>
      <c r="G290" s="369"/>
      <c r="H290" s="369"/>
      <c r="I290" s="369"/>
      <c r="J290" s="369"/>
      <c r="K290" s="469"/>
      <c r="L290" s="469"/>
      <c r="M290" s="469"/>
      <c r="N290" s="369"/>
      <c r="O290" s="469"/>
      <c r="P290" s="469"/>
      <c r="Q290" s="469"/>
      <c r="R290" s="369"/>
      <c r="S290" s="385"/>
    </row>
    <row r="291" spans="2:19" s="6" customFormat="1" ht="15.75" thickTop="1" thickBot="1">
      <c r="B291" s="232"/>
      <c r="C291" s="232"/>
      <c r="D291" s="232"/>
      <c r="E291" s="232"/>
      <c r="F291" s="232"/>
      <c r="G291" s="232"/>
      <c r="H291" s="232"/>
      <c r="I291" s="232"/>
      <c r="J291" s="232"/>
      <c r="K291" s="232"/>
      <c r="L291" s="232"/>
      <c r="M291" s="232"/>
      <c r="N291" s="232"/>
      <c r="O291" s="232"/>
      <c r="P291" s="232"/>
      <c r="Q291" s="232"/>
      <c r="R291" s="232"/>
      <c r="S291" s="232"/>
    </row>
    <row r="292" spans="2:19" s="6" customFormat="1" ht="14.25" customHeight="1" thickTop="1">
      <c r="B292" s="379"/>
      <c r="C292" s="363"/>
      <c r="D292" s="363"/>
      <c r="E292" s="363"/>
      <c r="F292" s="363"/>
      <c r="G292" s="363"/>
      <c r="H292" s="363"/>
      <c r="I292" s="363"/>
      <c r="J292" s="363"/>
      <c r="K292" s="363"/>
      <c r="L292" s="363"/>
      <c r="M292" s="363"/>
      <c r="N292" s="363"/>
      <c r="O292" s="363"/>
      <c r="P292" s="363"/>
      <c r="Q292" s="363"/>
      <c r="R292" s="363"/>
      <c r="S292" s="380"/>
    </row>
    <row r="293" spans="2:19" s="6" customFormat="1" ht="14.25" customHeight="1">
      <c r="B293" s="381"/>
      <c r="C293" s="231" t="s">
        <v>7867</v>
      </c>
      <c r="D293" s="231" t="s">
        <v>7870</v>
      </c>
      <c r="E293" s="199"/>
      <c r="F293" s="199"/>
      <c r="G293" s="199"/>
      <c r="H293" s="199"/>
      <c r="I293" s="199"/>
      <c r="J293" s="199"/>
      <c r="K293" s="634" t="s">
        <v>739</v>
      </c>
      <c r="L293" s="634"/>
      <c r="M293" s="634"/>
      <c r="N293" s="199"/>
      <c r="O293" s="199"/>
      <c r="P293" s="199"/>
      <c r="Q293" s="199"/>
      <c r="R293" s="199"/>
      <c r="S293" s="382"/>
    </row>
    <row r="294" spans="2:19" s="6" customFormat="1" ht="14.25" customHeight="1">
      <c r="B294" s="381"/>
      <c r="C294" s="231"/>
      <c r="D294" s="208"/>
      <c r="E294" s="199"/>
      <c r="F294" s="199"/>
      <c r="G294" s="199"/>
      <c r="H294" s="199"/>
      <c r="I294" s="199"/>
      <c r="J294" s="199"/>
      <c r="K294" s="634"/>
      <c r="L294" s="634"/>
      <c r="M294" s="634"/>
      <c r="N294" s="199"/>
      <c r="O294" s="199"/>
      <c r="P294" s="199"/>
      <c r="Q294" s="199"/>
      <c r="R294" s="199"/>
      <c r="S294" s="382"/>
    </row>
    <row r="295" spans="2:19" s="6" customFormat="1" ht="14.25" customHeight="1">
      <c r="B295" s="381"/>
      <c r="C295" s="286"/>
      <c r="D295" s="255"/>
      <c r="E295" s="199"/>
      <c r="F295" s="199"/>
      <c r="G295" s="199"/>
      <c r="H295" s="199"/>
      <c r="I295" s="199"/>
      <c r="J295" s="383"/>
      <c r="K295" s="462" t="s">
        <v>740</v>
      </c>
      <c r="L295" s="347"/>
      <c r="M295" s="462" t="s">
        <v>741</v>
      </c>
      <c r="N295" s="199"/>
      <c r="O295" s="633" t="str">
        <f>"CAPEX approuvé"&amp;" "&amp;K297&amp;"-"&amp;M297</f>
        <v>CAPEX approuvé -</v>
      </c>
      <c r="P295" s="633"/>
      <c r="Q295" s="633"/>
      <c r="R295" s="220"/>
      <c r="S295" s="382"/>
    </row>
    <row r="296" spans="2:19" s="6" customFormat="1" ht="14.25" customHeight="1">
      <c r="B296" s="381"/>
      <c r="C296" s="286"/>
      <c r="D296" s="255"/>
      <c r="E296" s="199"/>
      <c r="F296" s="199"/>
      <c r="G296" s="199"/>
      <c r="H296" s="199"/>
      <c r="I296" s="199"/>
      <c r="J296" s="346"/>
      <c r="K296" s="662"/>
      <c r="L296" s="347"/>
      <c r="M296" s="662"/>
      <c r="N296" s="199"/>
      <c r="O296" s="663"/>
      <c r="P296" s="663"/>
      <c r="Q296" s="663"/>
      <c r="R296" s="220"/>
      <c r="S296" s="382"/>
    </row>
    <row r="297" spans="2:19" s="6" customFormat="1" ht="14.25" customHeight="1">
      <c r="B297" s="381"/>
      <c r="C297" s="280">
        <v>12.1</v>
      </c>
      <c r="D297" s="92" t="s">
        <v>6957</v>
      </c>
      <c r="E297" s="199"/>
      <c r="F297" s="199"/>
      <c r="G297" s="199"/>
      <c r="H297" s="199"/>
      <c r="I297" s="199"/>
      <c r="J297" s="199"/>
      <c r="K297" s="242"/>
      <c r="L297" s="347"/>
      <c r="M297" s="242"/>
      <c r="N297" s="199"/>
      <c r="O297" s="649"/>
      <c r="P297" s="650"/>
      <c r="Q297" s="664"/>
      <c r="R297" s="220"/>
      <c r="S297" s="382"/>
    </row>
    <row r="298" spans="2:19" s="6" customFormat="1" ht="14.25" customHeight="1">
      <c r="B298" s="381"/>
      <c r="C298" s="287"/>
      <c r="D298" s="287"/>
      <c r="E298" s="199"/>
      <c r="F298" s="199"/>
      <c r="G298" s="199"/>
      <c r="H298" s="199"/>
      <c r="I298" s="199"/>
      <c r="J298" s="199"/>
      <c r="K298" s="199"/>
      <c r="L298" s="199"/>
      <c r="M298" s="243"/>
      <c r="N298" s="243"/>
      <c r="O298" s="220"/>
      <c r="P298" s="220"/>
      <c r="Q298" s="220"/>
      <c r="R298" s="220"/>
      <c r="S298" s="382"/>
    </row>
    <row r="299" spans="2:19" s="6" customFormat="1" ht="14.25" customHeight="1">
      <c r="B299" s="381"/>
      <c r="C299" s="288"/>
      <c r="D299" s="288"/>
      <c r="E299" s="199"/>
      <c r="F299" s="199"/>
      <c r="G299" s="199"/>
      <c r="H299" s="199"/>
      <c r="I299" s="199"/>
      <c r="J299" s="243"/>
      <c r="K299" s="243"/>
      <c r="L299" s="243"/>
      <c r="M299" s="220"/>
      <c r="N299" s="220"/>
      <c r="O299" s="220"/>
      <c r="P299" s="220"/>
      <c r="Q299" s="220"/>
      <c r="R299" s="220"/>
      <c r="S299" s="382"/>
    </row>
    <row r="300" spans="2:19" s="6" customFormat="1" ht="14.25" customHeight="1">
      <c r="B300" s="381"/>
      <c r="C300" s="288"/>
      <c r="D300" s="288"/>
      <c r="E300" s="199"/>
      <c r="F300" s="199"/>
      <c r="G300" s="199"/>
      <c r="H300" s="199"/>
      <c r="I300" s="326">
        <v>2021</v>
      </c>
      <c r="J300" s="326">
        <v>2022</v>
      </c>
      <c r="K300" s="326" t="s">
        <v>6355</v>
      </c>
      <c r="L300" s="326" t="s">
        <v>6381</v>
      </c>
      <c r="M300" s="326" t="s">
        <v>6904</v>
      </c>
      <c r="N300" s="326" t="s">
        <v>6941</v>
      </c>
      <c r="O300" s="326" t="s">
        <v>7601</v>
      </c>
      <c r="P300" s="326" t="s">
        <v>7927</v>
      </c>
      <c r="Q300" s="326" t="s">
        <v>11024</v>
      </c>
      <c r="R300" s="220"/>
      <c r="S300" s="382"/>
    </row>
    <row r="301" spans="2:19" s="6" customFormat="1" ht="14.25" customHeight="1">
      <c r="B301" s="381"/>
      <c r="C301" s="220"/>
      <c r="D301" s="220"/>
      <c r="E301" s="199"/>
      <c r="F301" s="199"/>
      <c r="G301" s="199"/>
      <c r="H301" s="199"/>
      <c r="I301" s="248" t="s">
        <v>742</v>
      </c>
      <c r="J301" s="248" t="s">
        <v>742</v>
      </c>
      <c r="K301" s="244" t="s">
        <v>743</v>
      </c>
      <c r="L301" s="244" t="s">
        <v>743</v>
      </c>
      <c r="M301" s="244" t="s">
        <v>743</v>
      </c>
      <c r="N301" s="244" t="s">
        <v>743</v>
      </c>
      <c r="O301" s="244" t="s">
        <v>743</v>
      </c>
      <c r="P301" s="244" t="s">
        <v>743</v>
      </c>
      <c r="Q301" s="244" t="s">
        <v>743</v>
      </c>
      <c r="R301" s="220"/>
      <c r="S301" s="382"/>
    </row>
    <row r="302" spans="2:19" s="6" customFormat="1" ht="14.25" customHeight="1">
      <c r="B302" s="381"/>
      <c r="C302" s="280">
        <v>12.2</v>
      </c>
      <c r="D302" s="289" t="s">
        <v>7837</v>
      </c>
      <c r="E302" s="199"/>
      <c r="F302" s="199"/>
      <c r="G302" s="199"/>
      <c r="H302" s="333" t="str">
        <f>IF(SUM(I304,I308,I314,I315)&lt;&gt;I302, SUM(I304,I308,I314,I315), "")</f>
        <v/>
      </c>
      <c r="I302" s="245"/>
      <c r="J302" s="245"/>
      <c r="K302" s="245"/>
      <c r="L302" s="245"/>
      <c r="M302" s="245"/>
      <c r="N302" s="245"/>
      <c r="O302" s="245"/>
      <c r="P302" s="245"/>
      <c r="Q302" s="245"/>
      <c r="R302" s="220"/>
      <c r="S302" s="382"/>
    </row>
    <row r="303" spans="2:19" s="6" customFormat="1" ht="14.25" customHeight="1">
      <c r="B303" s="381"/>
      <c r="C303" s="224"/>
      <c r="D303" s="215" t="s">
        <v>342</v>
      </c>
      <c r="E303" s="199"/>
      <c r="F303" s="199"/>
      <c r="G303" s="199"/>
      <c r="H303" s="199"/>
      <c r="I303" s="290" t="str">
        <f>IF(SUM(I304,I308,I314,I315, I312,I313)&lt;&gt;I302, SUM(I304,I308,I314,I315,I312,I313), "")</f>
        <v/>
      </c>
      <c r="J303" s="290" t="str">
        <f>IF(SUM(J304,J308,J314,J315, J312,J313)&lt;&gt;J302, SUM(J304,J308,J314,J315,J312,J313), "")</f>
        <v/>
      </c>
      <c r="K303" s="349"/>
      <c r="L303" s="349"/>
      <c r="M303" s="349"/>
      <c r="N303" s="349"/>
      <c r="O303" s="349"/>
      <c r="P303" s="349"/>
      <c r="Q303" s="349"/>
      <c r="R303" s="220"/>
      <c r="S303" s="382"/>
    </row>
    <row r="304" spans="2:19" s="6" customFormat="1" ht="14.25" customHeight="1">
      <c r="B304" s="381"/>
      <c r="C304" s="253" t="s">
        <v>1512</v>
      </c>
      <c r="D304" s="157" t="s">
        <v>738</v>
      </c>
      <c r="E304" s="199"/>
      <c r="F304" s="199"/>
      <c r="G304" s="199"/>
      <c r="H304" s="333" t="str">
        <f>IF(SUM(I305:I307)&lt;&gt;I304, SUM(I305:I307), "")</f>
        <v/>
      </c>
      <c r="I304" s="249">
        <f>SUM(I305:I307)</f>
        <v>0</v>
      </c>
      <c r="J304" s="249">
        <f>SUM(J305:J307)</f>
        <v>0</v>
      </c>
      <c r="K304" s="349"/>
      <c r="L304" s="349"/>
      <c r="M304" s="349"/>
      <c r="N304" s="349"/>
      <c r="O304" s="349"/>
      <c r="P304" s="349"/>
      <c r="Q304" s="349"/>
      <c r="R304" s="220"/>
      <c r="S304" s="382"/>
    </row>
    <row r="305" spans="2:19" s="6" customFormat="1" ht="14.25" customHeight="1">
      <c r="B305" s="381"/>
      <c r="C305" s="291" t="s">
        <v>6925</v>
      </c>
      <c r="D305" s="292" t="s">
        <v>744</v>
      </c>
      <c r="E305" s="199"/>
      <c r="F305" s="199"/>
      <c r="G305" s="199"/>
      <c r="H305" s="333"/>
      <c r="I305" s="250"/>
      <c r="J305" s="250"/>
      <c r="K305" s="349"/>
      <c r="L305" s="349"/>
      <c r="M305" s="349"/>
      <c r="N305" s="349"/>
      <c r="O305" s="349"/>
      <c r="P305" s="349"/>
      <c r="Q305" s="349"/>
      <c r="R305" s="220"/>
      <c r="S305" s="382"/>
    </row>
    <row r="306" spans="2:19" s="6" customFormat="1" ht="14.25" customHeight="1">
      <c r="B306" s="381"/>
      <c r="C306" s="291" t="s">
        <v>6926</v>
      </c>
      <c r="D306" s="292" t="s">
        <v>388</v>
      </c>
      <c r="E306" s="199"/>
      <c r="F306" s="199"/>
      <c r="G306" s="199"/>
      <c r="H306" s="333"/>
      <c r="I306" s="245"/>
      <c r="J306" s="245"/>
      <c r="K306" s="349"/>
      <c r="L306" s="468" t="s">
        <v>7915</v>
      </c>
      <c r="M306" s="468"/>
      <c r="N306" s="468"/>
      <c r="O306" s="468"/>
      <c r="P306" s="468"/>
      <c r="Q306" s="468"/>
      <c r="R306" s="220"/>
      <c r="S306" s="382"/>
    </row>
    <row r="307" spans="2:19" s="6" customFormat="1" ht="14.25" customHeight="1">
      <c r="B307" s="381"/>
      <c r="C307" s="291" t="s">
        <v>6927</v>
      </c>
      <c r="D307" s="292" t="s">
        <v>745</v>
      </c>
      <c r="E307" s="199"/>
      <c r="F307" s="199"/>
      <c r="G307" s="199"/>
      <c r="H307" s="333"/>
      <c r="I307" s="245"/>
      <c r="J307" s="245"/>
      <c r="K307" s="349"/>
      <c r="L307" s="468"/>
      <c r="M307" s="468"/>
      <c r="N307" s="468"/>
      <c r="O307" s="468"/>
      <c r="P307" s="468"/>
      <c r="Q307" s="468"/>
      <c r="R307" s="220"/>
      <c r="S307" s="382"/>
    </row>
    <row r="308" spans="2:19" s="6" customFormat="1" ht="14.25" customHeight="1">
      <c r="B308" s="381"/>
      <c r="C308" s="253" t="s">
        <v>1513</v>
      </c>
      <c r="D308" s="157" t="s">
        <v>746</v>
      </c>
      <c r="E308" s="199"/>
      <c r="F308" s="199"/>
      <c r="G308" s="199"/>
      <c r="H308" s="333" t="str">
        <f>IF(SUM(I309:I311)&lt;&gt;I308, SUM(I309:I311), "")</f>
        <v/>
      </c>
      <c r="I308" s="249">
        <f>SUM(I309:I311)</f>
        <v>0</v>
      </c>
      <c r="J308" s="249">
        <f>SUM(J309:J311)</f>
        <v>0</v>
      </c>
      <c r="K308" s="349"/>
      <c r="L308" s="468"/>
      <c r="M308" s="468"/>
      <c r="N308" s="468"/>
      <c r="O308" s="468"/>
      <c r="P308" s="468"/>
      <c r="Q308" s="468"/>
      <c r="R308" s="220"/>
      <c r="S308" s="382"/>
    </row>
    <row r="309" spans="2:19" s="6" customFormat="1" ht="14.25" customHeight="1">
      <c r="B309" s="381"/>
      <c r="C309" s="291" t="s">
        <v>1514</v>
      </c>
      <c r="D309" s="292" t="s">
        <v>744</v>
      </c>
      <c r="E309" s="199"/>
      <c r="F309" s="199"/>
      <c r="G309" s="199"/>
      <c r="H309" s="333"/>
      <c r="I309" s="245"/>
      <c r="J309" s="245"/>
      <c r="K309" s="349"/>
      <c r="L309" s="468"/>
      <c r="M309" s="468"/>
      <c r="N309" s="468"/>
      <c r="O309" s="468"/>
      <c r="P309" s="468"/>
      <c r="Q309" s="468"/>
      <c r="R309" s="220"/>
      <c r="S309" s="382"/>
    </row>
    <row r="310" spans="2:19" s="6" customFormat="1" ht="14.25" customHeight="1">
      <c r="B310" s="381"/>
      <c r="C310" s="291" t="s">
        <v>1515</v>
      </c>
      <c r="D310" s="292" t="s">
        <v>388</v>
      </c>
      <c r="E310" s="199"/>
      <c r="F310" s="199"/>
      <c r="G310" s="199"/>
      <c r="H310" s="333"/>
      <c r="I310" s="245"/>
      <c r="J310" s="245"/>
      <c r="K310" s="349"/>
      <c r="L310" s="468"/>
      <c r="M310" s="468"/>
      <c r="N310" s="468"/>
      <c r="O310" s="468"/>
      <c r="P310" s="468"/>
      <c r="Q310" s="468"/>
      <c r="R310" s="220"/>
      <c r="S310" s="382"/>
    </row>
    <row r="311" spans="2:19" s="6" customFormat="1" ht="14.25" customHeight="1">
      <c r="B311" s="381"/>
      <c r="C311" s="291" t="s">
        <v>1516</v>
      </c>
      <c r="D311" s="292" t="s">
        <v>801</v>
      </c>
      <c r="E311" s="199"/>
      <c r="F311" s="199"/>
      <c r="G311" s="199"/>
      <c r="H311" s="333"/>
      <c r="I311" s="245"/>
      <c r="J311" s="245"/>
      <c r="K311" s="349"/>
      <c r="L311" s="468"/>
      <c r="M311" s="468"/>
      <c r="N311" s="468"/>
      <c r="O311" s="468"/>
      <c r="P311" s="468"/>
      <c r="Q311" s="468"/>
      <c r="R311" s="220"/>
      <c r="S311" s="382"/>
    </row>
    <row r="312" spans="2:19" s="6" customFormat="1" ht="14.25" customHeight="1">
      <c r="B312" s="381"/>
      <c r="C312" s="253" t="s">
        <v>6928</v>
      </c>
      <c r="D312" s="157" t="s">
        <v>5564</v>
      </c>
      <c r="E312" s="199"/>
      <c r="F312" s="199"/>
      <c r="G312" s="199"/>
      <c r="H312" s="333"/>
      <c r="I312" s="245"/>
      <c r="J312" s="245"/>
      <c r="K312" s="349"/>
      <c r="L312" s="468"/>
      <c r="M312" s="468"/>
      <c r="N312" s="468"/>
      <c r="O312" s="468"/>
      <c r="P312" s="468"/>
      <c r="Q312" s="468"/>
      <c r="R312" s="220"/>
      <c r="S312" s="382"/>
    </row>
    <row r="313" spans="2:19" s="6" customFormat="1" ht="14.25" customHeight="1">
      <c r="B313" s="381"/>
      <c r="C313" s="253" t="s">
        <v>6929</v>
      </c>
      <c r="D313" s="157" t="s">
        <v>5565</v>
      </c>
      <c r="E313" s="199"/>
      <c r="F313" s="199"/>
      <c r="G313" s="199"/>
      <c r="H313" s="333"/>
      <c r="I313" s="245"/>
      <c r="J313" s="245"/>
      <c r="K313" s="349"/>
      <c r="L313" s="468"/>
      <c r="M313" s="468"/>
      <c r="N313" s="468"/>
      <c r="O313" s="468"/>
      <c r="P313" s="468"/>
      <c r="Q313" s="468"/>
      <c r="R313" s="220"/>
      <c r="S313" s="382"/>
    </row>
    <row r="314" spans="2:19" s="6" customFormat="1" ht="14.25" customHeight="1">
      <c r="B314" s="381"/>
      <c r="C314" s="253" t="s">
        <v>6930</v>
      </c>
      <c r="D314" s="157" t="s">
        <v>747</v>
      </c>
      <c r="E314" s="199"/>
      <c r="F314" s="199"/>
      <c r="G314" s="199"/>
      <c r="H314" s="333"/>
      <c r="I314" s="249"/>
      <c r="J314" s="249"/>
      <c r="K314" s="349"/>
      <c r="L314" s="468"/>
      <c r="M314" s="468"/>
      <c r="N314" s="468"/>
      <c r="O314" s="468"/>
      <c r="P314" s="468"/>
      <c r="Q314" s="468"/>
      <c r="R314" s="220"/>
      <c r="S314" s="382"/>
    </row>
    <row r="315" spans="2:19" s="6" customFormat="1" ht="15">
      <c r="B315" s="381"/>
      <c r="C315" s="253" t="s">
        <v>6931</v>
      </c>
      <c r="D315" s="157" t="s">
        <v>748</v>
      </c>
      <c r="E315" s="199"/>
      <c r="F315" s="199"/>
      <c r="G315" s="199"/>
      <c r="H315" s="333"/>
      <c r="I315" s="249"/>
      <c r="J315" s="249"/>
      <c r="K315" s="349"/>
      <c r="L315" s="349"/>
      <c r="M315" s="220"/>
      <c r="N315" s="220"/>
      <c r="O315" s="220"/>
      <c r="P315" s="220"/>
      <c r="Q315" s="220"/>
      <c r="R315" s="220"/>
      <c r="S315" s="382"/>
    </row>
    <row r="316" spans="2:19" s="6" customFormat="1" ht="15">
      <c r="B316" s="381"/>
      <c r="C316" s="253"/>
      <c r="D316" s="157"/>
      <c r="E316" s="199"/>
      <c r="F316" s="199"/>
      <c r="G316" s="199"/>
      <c r="H316" s="333"/>
      <c r="I316" s="199"/>
      <c r="J316" s="349"/>
      <c r="K316" s="349"/>
      <c r="L316" s="349"/>
      <c r="M316" s="220"/>
      <c r="N316" s="220"/>
      <c r="O316" s="220"/>
      <c r="P316" s="220"/>
      <c r="Q316" s="220"/>
      <c r="R316" s="220"/>
      <c r="S316" s="382"/>
    </row>
    <row r="317" spans="2:19" s="6" customFormat="1" ht="15">
      <c r="B317" s="381"/>
      <c r="C317" s="253"/>
      <c r="D317" s="157"/>
      <c r="E317" s="199"/>
      <c r="F317" s="199"/>
      <c r="G317" s="199"/>
      <c r="H317" s="333"/>
      <c r="I317" s="326">
        <v>2021</v>
      </c>
      <c r="J317" s="326">
        <v>2022</v>
      </c>
      <c r="K317" s="349"/>
      <c r="L317" s="349"/>
      <c r="M317" s="220"/>
      <c r="N317" s="220"/>
      <c r="O317" s="220"/>
      <c r="P317" s="220"/>
      <c r="Q317" s="220"/>
      <c r="R317" s="220"/>
      <c r="S317" s="382"/>
    </row>
    <row r="318" spans="2:19" s="6" customFormat="1" ht="15">
      <c r="B318" s="381"/>
      <c r="C318" s="253"/>
      <c r="D318" s="157"/>
      <c r="E318" s="199"/>
      <c r="F318" s="199"/>
      <c r="G318" s="199"/>
      <c r="H318" s="333"/>
      <c r="I318" s="248" t="s">
        <v>742</v>
      </c>
      <c r="J318" s="248" t="s">
        <v>742</v>
      </c>
      <c r="K318" s="349"/>
      <c r="L318" s="349"/>
      <c r="M318" s="220"/>
      <c r="N318" s="220"/>
      <c r="O318" s="220"/>
      <c r="P318" s="220"/>
      <c r="Q318" s="220"/>
      <c r="R318" s="220"/>
      <c r="S318" s="382"/>
    </row>
    <row r="319" spans="2:19" s="6" customFormat="1" ht="15">
      <c r="B319" s="381"/>
      <c r="C319" s="253"/>
      <c r="D319" s="289" t="s">
        <v>7838</v>
      </c>
      <c r="E319" s="199"/>
      <c r="F319" s="199"/>
      <c r="G319" s="199"/>
      <c r="H319" s="333"/>
      <c r="I319" s="245">
        <f>I302</f>
        <v>0</v>
      </c>
      <c r="J319" s="245">
        <f>J302</f>
        <v>0</v>
      </c>
      <c r="K319" s="349"/>
      <c r="L319" s="349"/>
      <c r="M319" s="220"/>
      <c r="N319" s="220"/>
      <c r="O319" s="220"/>
      <c r="P319" s="220"/>
      <c r="Q319" s="220"/>
      <c r="R319" s="220"/>
      <c r="S319" s="382"/>
    </row>
    <row r="320" spans="2:19" s="6" customFormat="1" ht="15">
      <c r="B320" s="381"/>
      <c r="C320" s="253"/>
      <c r="D320" s="215" t="s">
        <v>342</v>
      </c>
      <c r="E320" s="199"/>
      <c r="F320" s="199"/>
      <c r="G320" s="199"/>
      <c r="H320" s="333"/>
      <c r="I320" s="333" t="str">
        <f>IF(SUM(I321,I322)&lt;&gt;I319, SUM(I321,I322), "")</f>
        <v/>
      </c>
      <c r="J320" s="333" t="str">
        <f>IF(SUM(J321,J322)&lt;&gt;J319, SUM(J321,J322), "")</f>
        <v/>
      </c>
      <c r="K320" s="349"/>
      <c r="L320" s="349"/>
      <c r="M320" s="220"/>
      <c r="N320" s="220"/>
      <c r="O320" s="220"/>
      <c r="P320" s="220"/>
      <c r="Q320" s="220"/>
      <c r="R320" s="220"/>
      <c r="S320" s="382"/>
    </row>
    <row r="321" spans="2:19" s="6" customFormat="1" ht="15">
      <c r="B321" s="381"/>
      <c r="C321" s="224" t="s">
        <v>6924</v>
      </c>
      <c r="D321" s="254" t="s">
        <v>6956</v>
      </c>
      <c r="E321" s="199"/>
      <c r="F321" s="199"/>
      <c r="G321" s="199"/>
      <c r="H321" s="333"/>
      <c r="I321" s="245"/>
      <c r="J321" s="245"/>
      <c r="K321" s="349"/>
      <c r="L321" s="349"/>
      <c r="M321" s="220"/>
      <c r="N321" s="220"/>
      <c r="O321" s="220"/>
      <c r="P321" s="220"/>
      <c r="Q321" s="220"/>
      <c r="R321" s="220"/>
      <c r="S321" s="382"/>
    </row>
    <row r="322" spans="2:19" s="6" customFormat="1" ht="15">
      <c r="B322" s="381"/>
      <c r="C322" s="224" t="s">
        <v>6932</v>
      </c>
      <c r="D322" s="254" t="s">
        <v>6919</v>
      </c>
      <c r="E322" s="199"/>
      <c r="F322" s="199"/>
      <c r="G322" s="199"/>
      <c r="H322" s="333"/>
      <c r="I322" s="245"/>
      <c r="J322" s="245"/>
      <c r="K322" s="349"/>
      <c r="L322" s="349"/>
      <c r="M322" s="220"/>
      <c r="N322" s="220"/>
      <c r="O322" s="220"/>
      <c r="P322" s="220"/>
      <c r="Q322" s="220"/>
      <c r="R322" s="220"/>
      <c r="S322" s="382"/>
    </row>
    <row r="323" spans="2:19" s="6" customFormat="1">
      <c r="B323" s="381"/>
      <c r="C323" s="218"/>
      <c r="D323" s="255"/>
      <c r="E323" s="199"/>
      <c r="F323" s="199"/>
      <c r="G323" s="199"/>
      <c r="H323" s="199"/>
      <c r="I323" s="199"/>
      <c r="J323" s="349"/>
      <c r="K323" s="349"/>
      <c r="L323" s="349"/>
      <c r="M323" s="220"/>
      <c r="N323" s="220"/>
      <c r="O323" s="220"/>
      <c r="P323" s="220"/>
      <c r="Q323" s="220"/>
      <c r="R323" s="220"/>
      <c r="S323" s="382"/>
    </row>
    <row r="324" spans="2:19" s="6" customFormat="1">
      <c r="B324" s="381"/>
      <c r="C324" s="255"/>
      <c r="D324" s="255"/>
      <c r="E324" s="199"/>
      <c r="F324" s="199"/>
      <c r="G324" s="199"/>
      <c r="H324" s="199"/>
      <c r="I324" s="199"/>
      <c r="J324" s="246"/>
      <c r="K324" s="246"/>
      <c r="L324" s="247" t="s">
        <v>749</v>
      </c>
      <c r="M324" s="220"/>
      <c r="N324" s="220"/>
      <c r="O324" s="220"/>
      <c r="P324" s="220"/>
      <c r="Q324" s="220"/>
      <c r="R324" s="220"/>
      <c r="S324" s="382"/>
    </row>
    <row r="325" spans="2:19" s="6" customFormat="1">
      <c r="B325" s="381"/>
      <c r="C325" s="218"/>
      <c r="D325" s="255"/>
      <c r="E325" s="199"/>
      <c r="F325" s="199"/>
      <c r="G325" s="199"/>
      <c r="H325" s="199"/>
      <c r="I325" s="199"/>
      <c r="J325" s="220"/>
      <c r="K325" s="220"/>
      <c r="L325" s="220"/>
      <c r="M325" s="220"/>
      <c r="N325" s="220"/>
      <c r="O325" s="220"/>
      <c r="P325" s="220"/>
      <c r="Q325" s="220"/>
      <c r="R325" s="220"/>
      <c r="S325" s="382"/>
    </row>
    <row r="326" spans="2:19" s="6" customFormat="1">
      <c r="B326" s="381"/>
      <c r="C326" s="280">
        <v>12.3</v>
      </c>
      <c r="D326" s="74" t="s">
        <v>750</v>
      </c>
      <c r="E326" s="199"/>
      <c r="F326" s="199"/>
      <c r="G326" s="199"/>
      <c r="H326" s="199"/>
      <c r="I326" s="199"/>
      <c r="J326" s="199"/>
      <c r="K326" s="199"/>
      <c r="L326" s="199"/>
      <c r="M326" s="199"/>
      <c r="N326" s="199"/>
      <c r="O326" s="339"/>
      <c r="P326" s="339"/>
      <c r="Q326" s="339"/>
      <c r="R326" s="199"/>
      <c r="S326" s="382"/>
    </row>
    <row r="327" spans="2:19" s="6" customFormat="1" ht="15.75">
      <c r="B327" s="381"/>
      <c r="C327" s="231"/>
      <c r="D327" s="208"/>
      <c r="E327" s="199"/>
      <c r="F327" s="199"/>
      <c r="G327" s="199"/>
      <c r="H327" s="199"/>
      <c r="I327" s="199"/>
      <c r="J327" s="199"/>
      <c r="K327" s="199"/>
      <c r="L327" s="199"/>
      <c r="M327" s="199"/>
      <c r="N327" s="199"/>
      <c r="O327" s="339"/>
      <c r="P327" s="339"/>
      <c r="Q327" s="339"/>
      <c r="R327" s="199"/>
      <c r="S327" s="382"/>
    </row>
    <row r="328" spans="2:19" s="6" customFormat="1" ht="15.75">
      <c r="B328" s="381"/>
      <c r="C328" s="231"/>
      <c r="D328" s="702"/>
      <c r="E328" s="703"/>
      <c r="F328" s="703"/>
      <c r="G328" s="703"/>
      <c r="H328" s="703"/>
      <c r="I328" s="703"/>
      <c r="J328" s="703"/>
      <c r="K328" s="703"/>
      <c r="L328" s="703"/>
      <c r="M328" s="703"/>
      <c r="N328" s="703"/>
      <c r="O328" s="703"/>
      <c r="P328" s="703"/>
      <c r="Q328" s="704"/>
      <c r="R328" s="199"/>
      <c r="S328" s="382"/>
    </row>
    <row r="329" spans="2:19" s="6" customFormat="1" ht="15.75">
      <c r="B329" s="381"/>
      <c r="C329" s="231"/>
      <c r="D329" s="705"/>
      <c r="E329" s="706"/>
      <c r="F329" s="706"/>
      <c r="G329" s="706"/>
      <c r="H329" s="706"/>
      <c r="I329" s="706"/>
      <c r="J329" s="706"/>
      <c r="K329" s="706"/>
      <c r="L329" s="706"/>
      <c r="M329" s="706"/>
      <c r="N329" s="706"/>
      <c r="O329" s="706"/>
      <c r="P329" s="706"/>
      <c r="Q329" s="707"/>
      <c r="R329" s="199"/>
      <c r="S329" s="382"/>
    </row>
    <row r="330" spans="2:19" s="6" customFormat="1" ht="15.75">
      <c r="B330" s="381"/>
      <c r="C330" s="231"/>
      <c r="D330" s="708"/>
      <c r="E330" s="709"/>
      <c r="F330" s="709"/>
      <c r="G330" s="709"/>
      <c r="H330" s="709"/>
      <c r="I330" s="709"/>
      <c r="J330" s="709"/>
      <c r="K330" s="709"/>
      <c r="L330" s="709"/>
      <c r="M330" s="709"/>
      <c r="N330" s="709"/>
      <c r="O330" s="709"/>
      <c r="P330" s="709"/>
      <c r="Q330" s="710"/>
      <c r="R330" s="199"/>
      <c r="S330" s="382"/>
    </row>
    <row r="331" spans="2:19" s="6" customFormat="1" ht="15" thickBot="1">
      <c r="B331" s="384"/>
      <c r="C331" s="369"/>
      <c r="D331" s="369"/>
      <c r="E331" s="369"/>
      <c r="F331" s="369"/>
      <c r="G331" s="369"/>
      <c r="H331" s="369"/>
      <c r="I331" s="369"/>
      <c r="J331" s="369"/>
      <c r="K331" s="369"/>
      <c r="L331" s="369"/>
      <c r="M331" s="369"/>
      <c r="N331" s="369"/>
      <c r="O331" s="369"/>
      <c r="P331" s="369"/>
      <c r="Q331" s="369"/>
      <c r="R331" s="369"/>
      <c r="S331" s="385"/>
    </row>
    <row r="332" spans="2:19" s="6" customFormat="1" ht="15.75" thickTop="1" thickBot="1">
      <c r="B332" s="232"/>
      <c r="C332" s="232"/>
      <c r="D332" s="232"/>
      <c r="E332" s="232"/>
      <c r="F332" s="232"/>
      <c r="G332" s="232"/>
      <c r="H332" s="232"/>
      <c r="I332" s="232"/>
      <c r="J332" s="232"/>
      <c r="K332" s="232"/>
      <c r="L332" s="232"/>
      <c r="M332" s="232"/>
      <c r="N332" s="232"/>
      <c r="O332" s="232"/>
      <c r="P332" s="232"/>
      <c r="Q332" s="232"/>
      <c r="R332" s="232"/>
      <c r="S332" s="232"/>
    </row>
    <row r="333" spans="2:19" s="6" customFormat="1" ht="15" thickTop="1">
      <c r="B333" s="361"/>
      <c r="C333" s="362"/>
      <c r="D333" s="362"/>
      <c r="E333" s="362"/>
      <c r="F333" s="362"/>
      <c r="G333" s="362"/>
      <c r="H333" s="362"/>
      <c r="I333" s="362"/>
      <c r="J333" s="362"/>
      <c r="K333" s="363"/>
      <c r="L333" s="363"/>
      <c r="M333" s="363"/>
      <c r="N333" s="363"/>
      <c r="O333" s="363"/>
      <c r="P333" s="363"/>
      <c r="Q333" s="363"/>
      <c r="R333" s="362"/>
      <c r="S333" s="364"/>
    </row>
    <row r="334" spans="2:19" s="6" customFormat="1" ht="15.75">
      <c r="B334" s="365"/>
      <c r="C334" s="231" t="s">
        <v>10913</v>
      </c>
      <c r="D334" s="231" t="s">
        <v>10914</v>
      </c>
      <c r="E334" s="327"/>
      <c r="F334" s="327"/>
      <c r="G334" s="327"/>
      <c r="H334" s="327"/>
      <c r="I334" s="327"/>
      <c r="J334" s="327"/>
      <c r="K334" s="199"/>
      <c r="L334" s="199"/>
      <c r="M334" s="199"/>
      <c r="N334" s="199"/>
      <c r="O334" s="199"/>
      <c r="P334" s="199"/>
      <c r="Q334" s="199"/>
      <c r="R334" s="327"/>
      <c r="S334" s="366"/>
    </row>
    <row r="335" spans="2:19" s="6" customFormat="1" ht="15">
      <c r="B335" s="365"/>
      <c r="C335" s="327"/>
      <c r="D335" s="327"/>
      <c r="E335" s="327"/>
      <c r="F335" s="327"/>
      <c r="G335" s="327"/>
      <c r="H335" s="327"/>
      <c r="I335" s="327"/>
      <c r="J335" s="327"/>
      <c r="K335" s="448" t="s">
        <v>11039</v>
      </c>
      <c r="L335" s="448"/>
      <c r="M335" s="448"/>
      <c r="N335" s="354"/>
      <c r="O335" s="448" t="s">
        <v>11040</v>
      </c>
      <c r="P335" s="448"/>
      <c r="Q335" s="448"/>
      <c r="R335" s="327"/>
      <c r="S335" s="366"/>
    </row>
    <row r="336" spans="2:19" s="6" customFormat="1" ht="15">
      <c r="B336" s="365"/>
      <c r="C336" s="212">
        <v>13.1</v>
      </c>
      <c r="D336" s="355" t="s">
        <v>10930</v>
      </c>
      <c r="E336" s="220"/>
      <c r="F336" s="220"/>
      <c r="G336" s="220"/>
      <c r="H336" s="220"/>
      <c r="I336" s="220"/>
      <c r="J336" s="220"/>
      <c r="K336" s="644"/>
      <c r="L336" s="645"/>
      <c r="M336" s="646"/>
      <c r="N336" s="182"/>
      <c r="O336" s="641"/>
      <c r="P336" s="642"/>
      <c r="Q336" s="643"/>
      <c r="R336" s="356"/>
      <c r="S336" s="366"/>
    </row>
    <row r="337" spans="2:19" s="6" customFormat="1" ht="15" thickBot="1">
      <c r="B337" s="367"/>
      <c r="C337" s="368"/>
      <c r="D337" s="368"/>
      <c r="E337" s="368"/>
      <c r="F337" s="368"/>
      <c r="G337" s="368"/>
      <c r="H337" s="368"/>
      <c r="I337" s="368"/>
      <c r="J337" s="368"/>
      <c r="K337" s="369"/>
      <c r="L337" s="369"/>
      <c r="M337" s="369"/>
      <c r="N337" s="369"/>
      <c r="O337" s="369"/>
      <c r="P337" s="369"/>
      <c r="Q337" s="369"/>
      <c r="R337" s="368"/>
      <c r="S337" s="370"/>
    </row>
    <row r="338" spans="2:19" s="6" customFormat="1" ht="15.75" thickTop="1" thickBot="1">
      <c r="B338" s="12"/>
      <c r="C338" s="12"/>
      <c r="D338" s="12"/>
      <c r="E338" s="12"/>
      <c r="F338" s="12"/>
      <c r="G338" s="12"/>
      <c r="H338" s="12"/>
      <c r="I338" s="11"/>
      <c r="J338" s="11"/>
      <c r="K338" s="344"/>
      <c r="L338" s="344"/>
      <c r="M338" s="344"/>
      <c r="N338" s="344"/>
      <c r="O338" s="344"/>
      <c r="P338" s="344"/>
      <c r="Q338" s="344"/>
      <c r="R338" s="164"/>
      <c r="S338" s="164"/>
    </row>
    <row r="339" spans="2:19" s="6" customFormat="1" ht="15.75" thickTop="1">
      <c r="B339" s="371"/>
      <c r="C339" s="372"/>
      <c r="D339" s="372"/>
      <c r="E339" s="372"/>
      <c r="F339" s="372"/>
      <c r="G339" s="372"/>
      <c r="H339" s="372"/>
      <c r="I339" s="372"/>
      <c r="J339" s="372"/>
      <c r="K339" s="372"/>
      <c r="L339" s="372"/>
      <c r="M339" s="372"/>
      <c r="N339" s="372"/>
      <c r="O339" s="372"/>
      <c r="P339" s="372"/>
      <c r="Q339" s="372"/>
      <c r="R339" s="372"/>
      <c r="S339" s="373"/>
    </row>
    <row r="340" spans="2:19" s="6" customFormat="1" ht="15.75">
      <c r="B340" s="374"/>
      <c r="C340" s="231" t="s">
        <v>10916</v>
      </c>
      <c r="D340" s="231" t="s">
        <v>10939</v>
      </c>
      <c r="E340" s="327"/>
      <c r="F340" s="327"/>
      <c r="G340" s="327"/>
      <c r="H340" s="322"/>
      <c r="I340" s="322"/>
      <c r="J340" s="322"/>
      <c r="K340" s="322"/>
      <c r="L340" s="322"/>
      <c r="M340" s="322"/>
      <c r="N340" s="322"/>
      <c r="O340" s="322"/>
      <c r="P340" s="322"/>
      <c r="Q340" s="322"/>
      <c r="R340" s="322"/>
      <c r="S340" s="375"/>
    </row>
    <row r="341" spans="2:19" s="6" customFormat="1" ht="15.75">
      <c r="B341" s="374"/>
      <c r="C341" s="330"/>
      <c r="D341" s="231"/>
      <c r="E341" s="327"/>
      <c r="F341" s="327"/>
      <c r="G341" s="327"/>
      <c r="H341" s="322"/>
      <c r="I341" s="322"/>
      <c r="J341" s="322"/>
      <c r="K341" s="322"/>
      <c r="L341" s="322"/>
      <c r="M341" s="322"/>
      <c r="N341" s="322"/>
      <c r="O341" s="322"/>
      <c r="P341" s="322"/>
      <c r="Q341" s="322"/>
      <c r="R341" s="322"/>
      <c r="S341" s="375"/>
    </row>
    <row r="342" spans="2:19" s="6" customFormat="1" ht="15">
      <c r="B342" s="374"/>
      <c r="C342" s="330"/>
      <c r="D342" s="199" t="s">
        <v>10940</v>
      </c>
      <c r="E342" s="327"/>
      <c r="F342" s="327"/>
      <c r="G342" s="327"/>
      <c r="H342" s="322"/>
      <c r="I342" s="322"/>
      <c r="J342" s="322"/>
      <c r="K342" s="322"/>
      <c r="L342" s="322"/>
      <c r="M342" s="322"/>
      <c r="N342" s="322"/>
      <c r="O342" s="322"/>
      <c r="P342" s="322"/>
      <c r="Q342" s="322"/>
      <c r="R342" s="322"/>
      <c r="S342" s="375"/>
    </row>
    <row r="343" spans="2:19" s="6" customFormat="1" ht="15">
      <c r="B343" s="374"/>
      <c r="C343" s="322"/>
      <c r="D343" s="322"/>
      <c r="E343" s="322"/>
      <c r="F343" s="322"/>
      <c r="G343" s="322"/>
      <c r="H343" s="322"/>
      <c r="I343" s="428" t="s">
        <v>10942</v>
      </c>
      <c r="J343" s="428"/>
      <c r="K343" s="428"/>
      <c r="L343" s="428"/>
      <c r="M343" s="220"/>
      <c r="N343" s="428" t="s">
        <v>10941</v>
      </c>
      <c r="O343" s="428"/>
      <c r="P343" s="428"/>
      <c r="Q343" s="428"/>
      <c r="R343" s="322"/>
      <c r="S343" s="375"/>
    </row>
    <row r="344" spans="2:19" s="6" customFormat="1" ht="15">
      <c r="B344" s="374"/>
      <c r="C344" s="322"/>
      <c r="D344" s="322"/>
      <c r="E344" s="322"/>
      <c r="F344" s="322"/>
      <c r="G344" s="322"/>
      <c r="H344" s="322"/>
      <c r="I344" s="428">
        <v>2022</v>
      </c>
      <c r="J344" s="428"/>
      <c r="K344" s="428">
        <v>2021</v>
      </c>
      <c r="L344" s="428"/>
      <c r="M344" s="220"/>
      <c r="N344" s="428">
        <v>2022</v>
      </c>
      <c r="O344" s="428"/>
      <c r="P344" s="428">
        <v>2021</v>
      </c>
      <c r="Q344" s="428"/>
      <c r="R344" s="322"/>
      <c r="S344" s="375"/>
    </row>
    <row r="345" spans="2:19" s="6" customFormat="1" ht="15">
      <c r="B345" s="374"/>
      <c r="C345" s="321"/>
      <c r="D345" s="321"/>
      <c r="E345" s="321"/>
      <c r="F345" s="321"/>
      <c r="G345" s="322"/>
      <c r="H345" s="322"/>
      <c r="I345" s="428" t="s">
        <v>10931</v>
      </c>
      <c r="J345" s="428"/>
      <c r="K345" s="698" t="s">
        <v>10932</v>
      </c>
      <c r="L345" s="698"/>
      <c r="M345" s="220"/>
      <c r="N345" s="428" t="s">
        <v>10931</v>
      </c>
      <c r="O345" s="428"/>
      <c r="P345" s="698" t="s">
        <v>10932</v>
      </c>
      <c r="Q345" s="698"/>
      <c r="R345" s="322"/>
      <c r="S345" s="375"/>
    </row>
    <row r="346" spans="2:19" s="6" customFormat="1" ht="15">
      <c r="B346" s="374"/>
      <c r="C346" s="221">
        <v>14.1</v>
      </c>
      <c r="D346" s="358" t="s">
        <v>10933</v>
      </c>
      <c r="E346" s="322"/>
      <c r="F346" s="322"/>
      <c r="G346" s="322"/>
      <c r="H346" s="322"/>
      <c r="I346" s="422" t="str">
        <f>IF(ISNUMBER(K144/F$39),K144/F$39*VLOOKUP(O42,Sheet1!$C$2:$F$11,4,FALSE),"")</f>
        <v/>
      </c>
      <c r="J346" s="422"/>
      <c r="K346" s="422" t="str">
        <f>IF(ISNUMBER(O144/H$39),O144/H$39*VLOOKUP(O42,Sheet1!$C$2:$F$11,4,FALSE),"")</f>
        <v/>
      </c>
      <c r="L346" s="422"/>
      <c r="M346" s="322"/>
      <c r="N346" s="423" t="str">
        <f>IF(ISNUMBER(K144/F$46),K144/F$46*VLOOKUP(O42,Sheet1!$C$2:$F$11,4,FALSE),"")</f>
        <v/>
      </c>
      <c r="O346" s="424"/>
      <c r="P346" s="423" t="str">
        <f>IF(ISNUMBER(O144/H$46),O144/H$46*VLOOKUP(O42,Sheet1!$C$2:$F$11,4,FALSE),"")</f>
        <v/>
      </c>
      <c r="Q346" s="424"/>
      <c r="R346" s="322"/>
      <c r="S346" s="375"/>
    </row>
    <row r="347" spans="2:19" s="6" customFormat="1" ht="15">
      <c r="B347" s="374"/>
      <c r="C347" s="221">
        <v>14.2</v>
      </c>
      <c r="D347" s="358" t="s">
        <v>373</v>
      </c>
      <c r="E347" s="322"/>
      <c r="F347" s="322"/>
      <c r="G347" s="322"/>
      <c r="H347" s="322"/>
      <c r="I347" s="422" t="str">
        <f>IF(ISNUMBER(K146/F$39),K146/F$39*VLOOKUP(O42,Sheet1!$C$2:$F$11,4,FALSE),"")</f>
        <v/>
      </c>
      <c r="J347" s="422"/>
      <c r="K347" s="422" t="str">
        <f>IF(ISNUMBER(O146/H$39),O146/H$39*VLOOKUP(O42,Sheet1!$C$2:$F$11,4,FALSE),"")</f>
        <v/>
      </c>
      <c r="L347" s="422"/>
      <c r="M347" s="322"/>
      <c r="N347" s="423" t="str">
        <f>IF(ISNUMBER(K146/F$46),K146/F$46*VLOOKUP(O42,Sheet1!$C$2:$F$11,4,FALSE),"")</f>
        <v/>
      </c>
      <c r="O347" s="424"/>
      <c r="P347" s="423" t="str">
        <f>IF(ISNUMBER(O146/H$46),O146/H$46*VLOOKUP(O42,Sheet1!$C$2:$F$11,4,FALSE),"")</f>
        <v/>
      </c>
      <c r="Q347" s="424"/>
      <c r="R347" s="322"/>
      <c r="S347" s="375"/>
    </row>
    <row r="348" spans="2:19" s="6" customFormat="1" ht="15">
      <c r="B348" s="374"/>
      <c r="C348" s="221">
        <v>14.3</v>
      </c>
      <c r="D348" s="358" t="s">
        <v>714</v>
      </c>
      <c r="E348" s="322"/>
      <c r="F348" s="322"/>
      <c r="G348" s="322"/>
      <c r="H348" s="322"/>
      <c r="I348" s="422" t="str">
        <f>IF(ISNUMBER(K156/F$39),K156/F$39*VLOOKUP(O42,Sheet1!$C$2:$F$11,4,FALSE),"")</f>
        <v/>
      </c>
      <c r="J348" s="422"/>
      <c r="K348" s="422" t="str">
        <f>IF(ISNUMBER(O156/H$39),O156/H$39*VLOOKUP(O42,Sheet1!$C$2:$F$11,4,FALSE),"")</f>
        <v/>
      </c>
      <c r="L348" s="422"/>
      <c r="M348" s="322"/>
      <c r="N348" s="423" t="str">
        <f>IF(ISNUMBER(K156/F$46),K156/F$46*VLOOKUP(O42,Sheet1!$C$2:$F$11,4,FALSE),"")</f>
        <v/>
      </c>
      <c r="O348" s="424"/>
      <c r="P348" s="423" t="str">
        <f>IF(ISNUMBER(O156/H$46),O156/H$46*VLOOKUP(O42,Sheet1!$C$2:$F$11,4,FALSE),"")</f>
        <v/>
      </c>
      <c r="Q348" s="424"/>
      <c r="R348" s="322"/>
      <c r="S348" s="375"/>
    </row>
    <row r="349" spans="2:19" s="6" customFormat="1" ht="15">
      <c r="B349" s="374"/>
      <c r="C349" s="221">
        <v>14.4</v>
      </c>
      <c r="D349" s="358" t="s">
        <v>10934</v>
      </c>
      <c r="E349" s="322"/>
      <c r="F349" s="322"/>
      <c r="G349" s="322"/>
      <c r="H349" s="322"/>
      <c r="I349" s="422" t="str">
        <f>IF(ISNUMBER(K172/F$39),K172/F$39*VLOOKUP(O42,Sheet1!$C$2:$F$11,4,FALSE),"")</f>
        <v/>
      </c>
      <c r="J349" s="422"/>
      <c r="K349" s="422" t="str">
        <f>IF(ISNUMBER(O172/H$39),O172/H$39*VLOOKUP(O42,Sheet1!$C$2:$F$11,4,FALSE),"")</f>
        <v/>
      </c>
      <c r="L349" s="422"/>
      <c r="M349" s="322"/>
      <c r="N349" s="423" t="str">
        <f>IF(ISNUMBER(K172/F$46),K172/F$46*VLOOKUP(O42,Sheet1!$C$2:$F$11,4,FALSE),"")</f>
        <v/>
      </c>
      <c r="O349" s="424"/>
      <c r="P349" s="423" t="str">
        <f>IF(ISNUMBER(O172/H$46),O172/H$46*VLOOKUP(O42,Sheet1!$C$2:$F$11,4,FALSE),"")</f>
        <v/>
      </c>
      <c r="Q349" s="424"/>
      <c r="R349" s="322"/>
      <c r="S349" s="375"/>
    </row>
    <row r="350" spans="2:19" s="6" customFormat="1" ht="15">
      <c r="B350" s="374"/>
      <c r="C350" s="221">
        <v>14.5</v>
      </c>
      <c r="D350" s="360" t="s">
        <v>10943</v>
      </c>
      <c r="E350" s="322"/>
      <c r="F350" s="322"/>
      <c r="G350" s="322"/>
      <c r="H350" s="322"/>
      <c r="I350" s="422" t="str">
        <f>IF(ISNUMBER(K176/F40),K176/F40*VLOOKUP(O42,Sheet1!$C$2:$F$11,4,FALSE),"")</f>
        <v/>
      </c>
      <c r="J350" s="422"/>
      <c r="K350" s="422" t="str">
        <f>IF(ISNUMBER(O176/H40),O176/H40*VLOOKUP(O42,Sheet1!$C$2:$F$11,4,FALSE),"")</f>
        <v/>
      </c>
      <c r="L350" s="422"/>
      <c r="M350" s="322"/>
      <c r="N350" s="420"/>
      <c r="O350" s="421"/>
      <c r="P350" s="420"/>
      <c r="Q350" s="421"/>
      <c r="R350" s="322"/>
      <c r="S350" s="375"/>
    </row>
    <row r="351" spans="2:19" s="6" customFormat="1" ht="15">
      <c r="B351" s="374"/>
      <c r="C351" s="221">
        <v>14.6</v>
      </c>
      <c r="D351" s="358" t="s">
        <v>362</v>
      </c>
      <c r="E351" s="322"/>
      <c r="F351" s="322"/>
      <c r="G351" s="322"/>
      <c r="H351" s="322"/>
      <c r="I351" s="422" t="str">
        <f>IF(ISNUMBER(K206/F$39),K206/F$39*VLOOKUP(O42,Sheet1!$C$2:$F$11,4,FALSE),"")</f>
        <v/>
      </c>
      <c r="J351" s="422"/>
      <c r="K351" s="422" t="str">
        <f>IF(ISNUMBER(O206/H$39),O206/H$39*VLOOKUP(O42,Sheet1!$C$2:$F$11,4,FALSE),"")</f>
        <v/>
      </c>
      <c r="L351" s="422"/>
      <c r="M351" s="322"/>
      <c r="N351" s="423" t="str">
        <f>IF(ISNUMBER(K206/F$46),K206/F$46*VLOOKUP(O42,Sheet1!$C$2:$F$11,4,FALSE),"")</f>
        <v/>
      </c>
      <c r="O351" s="424"/>
      <c r="P351" s="423" t="str">
        <f>IF(ISNUMBER(O206/H$46),O206/H$46*VLOOKUP(O42,Sheet1!$C$2:$F$11,4,FALSE),"")</f>
        <v/>
      </c>
      <c r="Q351" s="424"/>
      <c r="R351" s="322"/>
      <c r="S351" s="375"/>
    </row>
    <row r="352" spans="2:19" s="6" customFormat="1" ht="15">
      <c r="B352" s="374"/>
      <c r="C352" s="221">
        <v>14.7</v>
      </c>
      <c r="D352" s="358" t="s">
        <v>10935</v>
      </c>
      <c r="E352" s="322"/>
      <c r="F352" s="322"/>
      <c r="G352" s="322"/>
      <c r="H352" s="322"/>
      <c r="I352" s="422" t="str">
        <f>IF(ISNUMBER((K206+K218)/F$39),(K206+K218)/F$39*VLOOKUP(O42,Sheet1!$C$2:$F$11,4,FALSE),"")</f>
        <v/>
      </c>
      <c r="J352" s="422"/>
      <c r="K352" s="422" t="str">
        <f>IF(ISNUMBER((O206+O218)/H$39),(O206+O218)/H$39*VLOOKUP(O42,Sheet1!$C$2:$F$11,4,FALSE),"")</f>
        <v/>
      </c>
      <c r="L352" s="422"/>
      <c r="M352" s="322"/>
      <c r="N352" s="423" t="str">
        <f>IF(ISNUMBER((K206+K218)/F$46),(K206+K218)/F$46*VLOOKUP(O42,Sheet1!$C$2:$F$11,4,FALSE),"")</f>
        <v/>
      </c>
      <c r="O352" s="424"/>
      <c r="P352" s="423" t="str">
        <f>IF(ISNUMBER((O206+O218)/H$46),(O206+O218)/H$46*VLOOKUP(O42,Sheet1!$C$2:$F$11,4,FALSE),"")</f>
        <v/>
      </c>
      <c r="Q352" s="424"/>
      <c r="R352" s="322"/>
      <c r="S352" s="375"/>
    </row>
    <row r="353" spans="2:20" s="6" customFormat="1" ht="15">
      <c r="B353" s="374"/>
      <c r="C353" s="221">
        <v>14.8</v>
      </c>
      <c r="D353" s="358" t="s">
        <v>383</v>
      </c>
      <c r="E353" s="322"/>
      <c r="F353" s="322"/>
      <c r="G353" s="322"/>
      <c r="H353" s="322"/>
      <c r="I353" s="422" t="str">
        <f>IF(ISNUMBER(K279/F$39),K279/F$39*VLOOKUP(O42,Sheet1!$C$2:$F$11,4,FALSE),"")</f>
        <v/>
      </c>
      <c r="J353" s="422"/>
      <c r="K353" s="422" t="str">
        <f>IF(ISNUMBER(O279/H$39),O279/H$39*VLOOKUP(O42,Sheet1!$C$2:$F$11,4,FALSE),"")</f>
        <v/>
      </c>
      <c r="L353" s="422"/>
      <c r="M353" s="322"/>
      <c r="N353" s="423" t="str">
        <f>IF(ISNUMBER(K279/F$46),K279/F$46*VLOOKUP(O42,Sheet1!$C$2:$F$11,4,FALSE),"")</f>
        <v/>
      </c>
      <c r="O353" s="424"/>
      <c r="P353" s="423" t="str">
        <f>IF(ISNUMBER(O279/H$46),O279/H$46*VLOOKUP(O42,Sheet1!$C$2:$F$11,4,FALSE),"")</f>
        <v/>
      </c>
      <c r="Q353" s="424"/>
      <c r="R353" s="322"/>
      <c r="S353" s="375"/>
    </row>
    <row r="354" spans="2:20" s="6" customFormat="1" ht="15">
      <c r="B354" s="374"/>
      <c r="C354" s="221">
        <v>14.9</v>
      </c>
      <c r="D354" s="358" t="s">
        <v>10936</v>
      </c>
      <c r="E354" s="322"/>
      <c r="F354" s="322"/>
      <c r="G354" s="322"/>
      <c r="H354" s="322"/>
      <c r="I354" s="422" t="str">
        <f>IF(ISNUMBER(J302/F$39),J302/F$39*VLOOKUP(O42,Sheet1!$C$2:$F$11,4,FALSE),"")</f>
        <v/>
      </c>
      <c r="J354" s="422"/>
      <c r="K354" s="422" t="str">
        <f>IF(ISNUMBER(I302/H$39),I302/H$39*VLOOKUP(O42,Sheet1!$C$2:$F$11,4,FALSE),"")</f>
        <v/>
      </c>
      <c r="L354" s="422"/>
      <c r="M354" s="322"/>
      <c r="N354" s="423" t="str">
        <f>IF(ISNUMBER(J302/F$46),J302/F$46*VLOOKUP(O42,Sheet1!$C$2:$F$11,4,FALSE),"")</f>
        <v/>
      </c>
      <c r="O354" s="424"/>
      <c r="P354" s="423" t="str">
        <f>IF(ISNUMBER(I302/H$46),I302/H$46*VLOOKUP(O42,Sheet1!$C$2:$F$11,4,FALSE),"")</f>
        <v/>
      </c>
      <c r="Q354" s="424"/>
      <c r="R354" s="322"/>
      <c r="S354" s="375"/>
    </row>
    <row r="355" spans="2:20" s="6" customFormat="1" ht="15">
      <c r="B355" s="374"/>
      <c r="C355" s="322"/>
      <c r="D355" s="347"/>
      <c r="E355" s="322"/>
      <c r="F355" s="322"/>
      <c r="G355" s="322"/>
      <c r="H355" s="322"/>
      <c r="I355" s="322"/>
      <c r="J355" s="322"/>
      <c r="K355" s="322"/>
      <c r="L355" s="322"/>
      <c r="M355" s="322"/>
      <c r="N355" s="322"/>
      <c r="O355" s="322"/>
      <c r="P355" s="322"/>
      <c r="Q355" s="322"/>
      <c r="R355" s="322"/>
      <c r="S355" s="375"/>
    </row>
    <row r="356" spans="2:20" s="6" customFormat="1" ht="15">
      <c r="B356" s="374"/>
      <c r="C356" s="322"/>
      <c r="D356" s="347"/>
      <c r="E356" s="322"/>
      <c r="F356" s="322"/>
      <c r="G356" s="322"/>
      <c r="H356" s="322"/>
      <c r="I356" s="425"/>
      <c r="J356" s="426"/>
      <c r="K356" s="427"/>
      <c r="L356" s="427"/>
      <c r="M356" s="322"/>
      <c r="N356" s="322"/>
      <c r="O356" s="322"/>
      <c r="P356" s="322"/>
      <c r="Q356" s="322"/>
      <c r="R356" s="322"/>
      <c r="S356" s="375"/>
    </row>
    <row r="357" spans="2:20" s="6" customFormat="1" ht="15">
      <c r="B357" s="374"/>
      <c r="C357" s="357">
        <v>14.1</v>
      </c>
      <c r="D357" s="358" t="s">
        <v>5433</v>
      </c>
      <c r="E357" s="322"/>
      <c r="F357" s="322"/>
      <c r="G357" s="322"/>
      <c r="H357" s="322"/>
      <c r="I357" s="419" t="str">
        <f>IF(ISNUMBER(K248/AVERAGE(K255,O255)),K248/AVERAGE(K255,O255),"")</f>
        <v/>
      </c>
      <c r="J357" s="419"/>
      <c r="K357" s="420"/>
      <c r="L357" s="421"/>
      <c r="M357" s="322"/>
      <c r="N357" s="322"/>
      <c r="O357" s="322"/>
      <c r="P357" s="322"/>
      <c r="Q357" s="322"/>
      <c r="R357" s="322"/>
      <c r="S357" s="375"/>
    </row>
    <row r="358" spans="2:20" s="6" customFormat="1" ht="15">
      <c r="B358" s="374"/>
      <c r="C358" s="221">
        <v>14.11</v>
      </c>
      <c r="D358" s="358" t="s">
        <v>10852</v>
      </c>
      <c r="E358" s="322"/>
      <c r="F358" s="322"/>
      <c r="G358" s="322"/>
      <c r="H358" s="322"/>
      <c r="I358" s="419" t="str">
        <f>IF(ISNUMBER(K242/(K255-K266)),K242/(K255-K266),"")</f>
        <v/>
      </c>
      <c r="J358" s="419"/>
      <c r="K358" s="419" t="str">
        <f>IF(ISNUMBER(O242/(O255-O266)),O242/(O255-O266),"")</f>
        <v/>
      </c>
      <c r="L358" s="419"/>
      <c r="M358" s="322"/>
      <c r="N358" s="322"/>
      <c r="O358" s="322"/>
      <c r="P358" s="322"/>
      <c r="Q358" s="322"/>
      <c r="R358" s="322"/>
      <c r="S358" s="375"/>
    </row>
    <row r="359" spans="2:20" s="6" customFormat="1" ht="15">
      <c r="B359" s="374"/>
      <c r="C359" s="357">
        <v>14.12</v>
      </c>
      <c r="D359" s="358" t="s">
        <v>10851</v>
      </c>
      <c r="E359" s="322"/>
      <c r="F359" s="322"/>
      <c r="G359" s="322"/>
      <c r="H359" s="322"/>
      <c r="I359" s="419" t="str">
        <f>IF(ISNUMBER((K248+K220)/(K273+K270)),(K248+K220)/(K273+K270),"")</f>
        <v/>
      </c>
      <c r="J359" s="419"/>
      <c r="K359" s="419" t="str">
        <f>IF(ISNUMBER((O248+O220)/(O273+O270)),(O248+O220)/(O273+O270),"")</f>
        <v/>
      </c>
      <c r="L359" s="419"/>
      <c r="M359" s="322"/>
      <c r="N359" s="322"/>
      <c r="O359" s="322"/>
      <c r="P359" s="322"/>
      <c r="Q359" s="322"/>
      <c r="R359" s="322"/>
      <c r="S359" s="375"/>
    </row>
    <row r="360" spans="2:20" s="6" customFormat="1" ht="15">
      <c r="B360" s="374"/>
      <c r="C360" s="221">
        <v>14.13</v>
      </c>
      <c r="D360" s="358" t="s">
        <v>10966</v>
      </c>
      <c r="E360" s="322"/>
      <c r="F360" s="322"/>
      <c r="G360" s="322"/>
      <c r="H360" s="322"/>
      <c r="I360" s="419" t="str">
        <f>IF(ISNUMBER(K242/K144),K242/K144,"")</f>
        <v/>
      </c>
      <c r="J360" s="419"/>
      <c r="K360" s="419" t="str">
        <f>IF(ISNUMBER(O242/O144),O242/O144,"")</f>
        <v/>
      </c>
      <c r="L360" s="419"/>
      <c r="M360" s="322"/>
      <c r="N360" s="322"/>
      <c r="O360" s="322"/>
      <c r="P360" s="322"/>
      <c r="Q360" s="322"/>
      <c r="R360" s="322"/>
      <c r="S360" s="375"/>
    </row>
    <row r="361" spans="2:20" s="6" customFormat="1" ht="15">
      <c r="B361" s="374"/>
      <c r="C361" s="357">
        <v>14.14</v>
      </c>
      <c r="D361" s="358" t="s">
        <v>10937</v>
      </c>
      <c r="E361" s="322"/>
      <c r="F361" s="322"/>
      <c r="G361" s="322"/>
      <c r="H361" s="322"/>
      <c r="I361" s="419" t="str">
        <f>IF(ISNUMBER(K248/K144),K248/K144,"")</f>
        <v/>
      </c>
      <c r="J361" s="419"/>
      <c r="K361" s="419" t="str">
        <f>IF(ISNUMBER(O248/O144),O248/O144,"")</f>
        <v/>
      </c>
      <c r="L361" s="419"/>
      <c r="M361" s="322"/>
      <c r="N361" s="322"/>
      <c r="O361" s="322"/>
      <c r="P361" s="322"/>
      <c r="Q361" s="322"/>
      <c r="R361" s="322"/>
      <c r="S361" s="375"/>
    </row>
    <row r="362" spans="2:20" s="6" customFormat="1" ht="15.75" thickBot="1">
      <c r="B362" s="376"/>
      <c r="C362" s="377"/>
      <c r="D362" s="377"/>
      <c r="E362" s="377"/>
      <c r="F362" s="377"/>
      <c r="G362" s="377"/>
      <c r="H362" s="377"/>
      <c r="I362" s="377"/>
      <c r="J362" s="377"/>
      <c r="K362" s="377"/>
      <c r="L362" s="377"/>
      <c r="M362" s="377"/>
      <c r="N362" s="377"/>
      <c r="O362" s="377"/>
      <c r="P362" s="377"/>
      <c r="Q362" s="377"/>
      <c r="R362" s="377"/>
      <c r="S362" s="378"/>
    </row>
    <row r="363" spans="2:20" s="6" customFormat="1" ht="15" thickTop="1">
      <c r="B363" s="232"/>
      <c r="C363" s="232"/>
      <c r="D363" s="232"/>
      <c r="E363" s="232"/>
      <c r="F363" s="232"/>
      <c r="G363" s="232"/>
      <c r="H363" s="232"/>
      <c r="I363" s="232"/>
      <c r="J363" s="232"/>
      <c r="K363" s="232"/>
      <c r="L363" s="232"/>
      <c r="M363" s="232"/>
      <c r="N363" s="232"/>
      <c r="O363" s="232"/>
      <c r="P363" s="232"/>
      <c r="Q363" s="232"/>
      <c r="R363" s="232"/>
      <c r="S363" s="232"/>
    </row>
    <row r="364" spans="2:20" s="6" customFormat="1">
      <c r="B364" s="8"/>
      <c r="C364" s="8"/>
      <c r="D364" s="8"/>
      <c r="E364" s="8"/>
      <c r="F364" s="8"/>
      <c r="G364" s="8"/>
      <c r="H364" s="8"/>
      <c r="I364" s="8"/>
      <c r="J364" s="8"/>
      <c r="K364" s="8"/>
      <c r="L364" s="8"/>
      <c r="M364" s="8"/>
      <c r="N364" s="8"/>
      <c r="O364" s="8"/>
      <c r="P364" s="8"/>
      <c r="Q364" s="8"/>
      <c r="R364" s="8"/>
      <c r="S364" s="8"/>
      <c r="T364" s="8"/>
    </row>
    <row r="365" spans="2:20" s="6" customFormat="1">
      <c r="B365" s="8"/>
      <c r="C365" s="8"/>
      <c r="D365" s="8"/>
      <c r="E365" s="8"/>
      <c r="F365" s="8"/>
      <c r="G365" s="8"/>
      <c r="H365" s="8"/>
      <c r="I365" s="8"/>
      <c r="J365" s="8"/>
      <c r="K365" s="8"/>
      <c r="L365" s="8"/>
      <c r="M365" s="8"/>
      <c r="N365" s="8"/>
      <c r="O365" s="8"/>
      <c r="P365" s="8"/>
      <c r="Q365" s="8"/>
      <c r="R365" s="8"/>
      <c r="S365" s="8"/>
      <c r="T365" s="8"/>
    </row>
    <row r="366" spans="2:20" s="6" customFormat="1">
      <c r="B366" s="8"/>
      <c r="C366" s="8"/>
      <c r="D366" s="8"/>
      <c r="E366" s="8"/>
      <c r="F366" s="8"/>
      <c r="G366" s="8"/>
      <c r="H366" s="8"/>
      <c r="I366" s="8"/>
      <c r="J366" s="8"/>
      <c r="K366" s="8"/>
      <c r="L366" s="8"/>
      <c r="M366" s="8"/>
      <c r="N366" s="8"/>
      <c r="O366" s="8"/>
      <c r="P366" s="8"/>
      <c r="Q366" s="8"/>
      <c r="R366" s="8"/>
      <c r="S366" s="8"/>
      <c r="T366" s="8"/>
    </row>
    <row r="367" spans="2:20" s="6" customFormat="1">
      <c r="B367" s="8"/>
      <c r="C367" s="8"/>
      <c r="D367" s="8"/>
      <c r="E367" s="8"/>
      <c r="F367" s="8"/>
      <c r="G367" s="8"/>
      <c r="H367" s="8"/>
      <c r="I367" s="8"/>
      <c r="J367" s="8"/>
      <c r="K367" s="8"/>
      <c r="L367" s="8"/>
      <c r="M367" s="8"/>
      <c r="N367" s="8"/>
      <c r="O367" s="8"/>
      <c r="P367" s="8"/>
      <c r="Q367" s="8"/>
      <c r="R367" s="8"/>
      <c r="S367" s="8"/>
      <c r="T367" s="8"/>
    </row>
    <row r="368" spans="2:20" s="6" customFormat="1">
      <c r="B368" s="8"/>
      <c r="C368" s="8"/>
      <c r="D368" s="8"/>
      <c r="E368" s="8"/>
      <c r="F368" s="8"/>
      <c r="G368" s="8"/>
      <c r="H368" s="8"/>
      <c r="I368" s="8"/>
      <c r="J368" s="8"/>
      <c r="K368" s="8"/>
      <c r="L368" s="8"/>
      <c r="M368" s="8"/>
      <c r="N368" s="8"/>
      <c r="O368" s="8"/>
      <c r="P368" s="8"/>
      <c r="Q368" s="8"/>
      <c r="R368" s="8"/>
      <c r="S368" s="8"/>
      <c r="T368" s="8"/>
    </row>
    <row r="369" spans="2:22" s="6" customFormat="1">
      <c r="B369" s="8"/>
      <c r="C369" s="8"/>
      <c r="D369" s="8"/>
      <c r="E369" s="8"/>
      <c r="F369" s="8"/>
      <c r="G369" s="8"/>
      <c r="H369" s="8"/>
      <c r="I369" s="8"/>
      <c r="J369" s="8"/>
      <c r="K369" s="8"/>
      <c r="L369" s="8"/>
      <c r="M369" s="8"/>
      <c r="N369" s="8"/>
      <c r="O369" s="8"/>
      <c r="P369" s="8"/>
      <c r="Q369" s="8"/>
      <c r="R369" s="8"/>
      <c r="S369" s="8"/>
      <c r="T369" s="8"/>
    </row>
    <row r="370" spans="2:22" s="6" customFormat="1">
      <c r="B370" s="8"/>
      <c r="C370" s="8"/>
      <c r="D370" s="8"/>
      <c r="E370" s="8"/>
      <c r="F370" s="8"/>
      <c r="G370" s="8"/>
      <c r="H370" s="8"/>
      <c r="I370" s="8"/>
      <c r="J370" s="8"/>
      <c r="K370" s="8"/>
      <c r="L370" s="8"/>
      <c r="M370" s="8"/>
      <c r="N370" s="8"/>
      <c r="O370" s="8"/>
      <c r="P370" s="8"/>
      <c r="Q370" s="8"/>
      <c r="R370" s="8"/>
      <c r="S370" s="8"/>
      <c r="T370" s="8"/>
    </row>
    <row r="371" spans="2:22" s="6" customFormat="1">
      <c r="B371" s="8"/>
      <c r="C371" s="8"/>
      <c r="D371" s="8"/>
      <c r="E371" s="8"/>
      <c r="F371" s="8"/>
      <c r="G371" s="8"/>
      <c r="H371" s="8"/>
      <c r="I371" s="8"/>
      <c r="J371" s="8"/>
      <c r="K371" s="8"/>
      <c r="L371" s="8"/>
      <c r="M371" s="8"/>
      <c r="N371" s="8"/>
      <c r="O371" s="8"/>
      <c r="P371" s="8"/>
      <c r="Q371" s="8"/>
      <c r="R371" s="8"/>
      <c r="S371" s="8"/>
      <c r="T371" s="8"/>
    </row>
    <row r="372" spans="2:22" s="6" customFormat="1">
      <c r="B372" s="8"/>
      <c r="C372" s="8"/>
      <c r="D372" s="8"/>
      <c r="E372" s="8"/>
      <c r="F372" s="8"/>
      <c r="G372" s="8"/>
      <c r="H372" s="8"/>
      <c r="I372" s="8"/>
      <c r="J372" s="8"/>
      <c r="K372" s="8"/>
      <c r="L372" s="8"/>
      <c r="M372" s="8"/>
      <c r="N372" s="8"/>
      <c r="O372" s="8"/>
      <c r="P372" s="8"/>
      <c r="Q372" s="8"/>
      <c r="R372" s="8"/>
      <c r="S372" s="8"/>
      <c r="T372" s="8"/>
    </row>
    <row r="373" spans="2:22" s="6" customFormat="1">
      <c r="B373" s="8"/>
      <c r="C373" s="8"/>
      <c r="D373" s="8"/>
      <c r="E373" s="8"/>
      <c r="F373" s="8"/>
      <c r="G373" s="8"/>
      <c r="H373" s="8"/>
      <c r="I373" s="8"/>
      <c r="J373" s="8"/>
      <c r="K373" s="8"/>
      <c r="L373" s="8"/>
      <c r="M373" s="8"/>
      <c r="N373" s="8"/>
      <c r="O373" s="8"/>
      <c r="P373" s="8"/>
      <c r="Q373" s="8"/>
      <c r="R373" s="8"/>
      <c r="S373" s="8"/>
      <c r="T373" s="8"/>
    </row>
    <row r="374" spans="2:22" s="6" customFormat="1">
      <c r="B374" s="8"/>
      <c r="C374" s="8"/>
      <c r="D374" s="8"/>
      <c r="E374" s="8"/>
      <c r="F374" s="8"/>
      <c r="G374" s="8"/>
      <c r="H374" s="8"/>
      <c r="I374" s="8"/>
      <c r="J374" s="8"/>
      <c r="K374" s="8"/>
      <c r="L374" s="8"/>
      <c r="M374" s="8"/>
      <c r="N374" s="8"/>
      <c r="O374" s="8"/>
      <c r="P374" s="8"/>
      <c r="Q374" s="8"/>
      <c r="R374" s="8"/>
      <c r="S374" s="8"/>
      <c r="T374" s="8"/>
    </row>
    <row r="375" spans="2:22" s="6" customFormat="1">
      <c r="B375" s="15"/>
      <c r="C375" s="15"/>
      <c r="D375" s="15"/>
      <c r="E375" s="15"/>
      <c r="F375" s="15"/>
      <c r="G375" s="15"/>
      <c r="H375" s="15"/>
      <c r="I375" s="15"/>
      <c r="J375" s="15"/>
      <c r="K375" s="15"/>
      <c r="L375" s="15"/>
      <c r="M375" s="15"/>
      <c r="N375" s="15"/>
      <c r="O375" s="15"/>
      <c r="P375" s="15"/>
      <c r="Q375" s="15"/>
      <c r="R375" s="15"/>
      <c r="S375" s="15"/>
      <c r="T375" s="15"/>
      <c r="U375" s="15"/>
      <c r="V375" s="15"/>
    </row>
    <row r="376" spans="2:22" s="6" customFormat="1">
      <c r="B376" s="15"/>
      <c r="C376" s="15"/>
      <c r="D376" s="15"/>
      <c r="E376" s="15"/>
      <c r="F376" s="15"/>
      <c r="G376" s="15"/>
      <c r="H376" s="15"/>
      <c r="I376" s="15"/>
      <c r="J376" s="15"/>
      <c r="K376" s="15"/>
      <c r="L376" s="15"/>
      <c r="M376" s="15"/>
      <c r="N376" s="15"/>
      <c r="O376" s="15"/>
      <c r="P376" s="15"/>
      <c r="Q376" s="15"/>
      <c r="R376" s="15"/>
      <c r="S376" s="15"/>
      <c r="T376" s="15"/>
      <c r="U376" s="15"/>
      <c r="V376" s="15"/>
    </row>
    <row r="377" spans="2:22" s="15" customFormat="1"/>
    <row r="378" spans="2:22" s="15" customFormat="1"/>
    <row r="379" spans="2:22" s="15" customFormat="1">
      <c r="B379" s="15" t="s">
        <v>530</v>
      </c>
      <c r="C379" s="15" t="s">
        <v>531</v>
      </c>
      <c r="D379" s="15" t="s">
        <v>532</v>
      </c>
      <c r="E379" s="15" t="s">
        <v>623</v>
      </c>
      <c r="F379" s="15" t="s">
        <v>533</v>
      </c>
      <c r="G379" s="15" t="s">
        <v>624</v>
      </c>
      <c r="H379" s="15" t="s">
        <v>625</v>
      </c>
      <c r="I379" s="15" t="s">
        <v>534</v>
      </c>
      <c r="J379" s="15" t="s">
        <v>535</v>
      </c>
      <c r="K379" s="15" t="s">
        <v>626</v>
      </c>
      <c r="L379" s="15" t="s">
        <v>627</v>
      </c>
      <c r="M379" s="15" t="s">
        <v>628</v>
      </c>
      <c r="N379" s="15" t="s">
        <v>629</v>
      </c>
      <c r="O379" s="15" t="s">
        <v>630</v>
      </c>
      <c r="P379" s="15" t="s">
        <v>5525</v>
      </c>
    </row>
    <row r="380" spans="2:22" s="15" customFormat="1"/>
    <row r="381" spans="2:22" s="15" customFormat="1">
      <c r="K381" s="15" t="s">
        <v>229</v>
      </c>
      <c r="L381" s="15" t="s">
        <v>228</v>
      </c>
      <c r="M381" s="15" t="s">
        <v>228</v>
      </c>
      <c r="N381" s="15" t="s">
        <v>751</v>
      </c>
      <c r="O381" s="103">
        <v>1990</v>
      </c>
      <c r="P381" s="15" t="s">
        <v>5529</v>
      </c>
    </row>
    <row r="382" spans="2:22" s="15" customFormat="1">
      <c r="B382" s="15" t="s">
        <v>11035</v>
      </c>
      <c r="C382" s="15" t="s">
        <v>397</v>
      </c>
      <c r="D382" s="15" t="s">
        <v>845</v>
      </c>
      <c r="E382" s="15" t="s">
        <v>392</v>
      </c>
      <c r="F382" s="15" t="s">
        <v>406</v>
      </c>
      <c r="G382" s="15" t="s">
        <v>409</v>
      </c>
      <c r="H382" s="15" t="s">
        <v>6366</v>
      </c>
      <c r="I382" s="15" t="s">
        <v>416</v>
      </c>
      <c r="J382" s="15" t="s">
        <v>537</v>
      </c>
      <c r="K382" s="15" t="s">
        <v>230</v>
      </c>
      <c r="L382" s="15" t="s">
        <v>251</v>
      </c>
      <c r="M382" s="15" t="s">
        <v>251</v>
      </c>
      <c r="N382" s="15" t="s">
        <v>752</v>
      </c>
      <c r="O382" s="103">
        <v>1991</v>
      </c>
      <c r="P382" s="15" t="s">
        <v>5530</v>
      </c>
    </row>
    <row r="383" spans="2:22" s="15" customFormat="1">
      <c r="B383" s="15" t="s">
        <v>7928</v>
      </c>
      <c r="C383" s="15" t="s">
        <v>398</v>
      </c>
      <c r="D383" s="15" t="s">
        <v>49</v>
      </c>
      <c r="E383" s="15" t="s">
        <v>393</v>
      </c>
      <c r="F383" s="15" t="s">
        <v>408</v>
      </c>
      <c r="G383" s="15" t="s">
        <v>410</v>
      </c>
      <c r="H383" s="15" t="s">
        <v>6367</v>
      </c>
      <c r="I383" s="15" t="s">
        <v>417</v>
      </c>
      <c r="J383" s="15" t="s">
        <v>538</v>
      </c>
      <c r="K383" s="15" t="s">
        <v>232</v>
      </c>
      <c r="L383" s="15" t="s">
        <v>252</v>
      </c>
      <c r="M383" s="15" t="s">
        <v>252</v>
      </c>
      <c r="N383" s="15" t="s">
        <v>753</v>
      </c>
      <c r="O383" s="103">
        <v>1992</v>
      </c>
      <c r="P383" s="15" t="s">
        <v>5531</v>
      </c>
    </row>
    <row r="384" spans="2:22" s="15" customFormat="1">
      <c r="B384" s="15" t="s">
        <v>7929</v>
      </c>
      <c r="C384" s="15" t="s">
        <v>399</v>
      </c>
      <c r="D384" s="15" t="s">
        <v>846</v>
      </c>
      <c r="E384" s="15" t="s">
        <v>394</v>
      </c>
      <c r="F384" s="15" t="s">
        <v>407</v>
      </c>
      <c r="G384" s="15" t="s">
        <v>411</v>
      </c>
      <c r="H384" s="15" t="s">
        <v>6368</v>
      </c>
      <c r="I384" s="15" t="s">
        <v>418</v>
      </c>
      <c r="K384" s="15" t="s">
        <v>233</v>
      </c>
      <c r="L384" s="15" t="s">
        <v>253</v>
      </c>
      <c r="M384" s="15" t="s">
        <v>253</v>
      </c>
      <c r="N384" s="15" t="s">
        <v>754</v>
      </c>
      <c r="O384" s="103">
        <v>1993</v>
      </c>
      <c r="P384" s="15" t="s">
        <v>5532</v>
      </c>
    </row>
    <row r="385" spans="2:16" s="15" customFormat="1">
      <c r="B385" s="15" t="s">
        <v>11026</v>
      </c>
      <c r="C385" s="15" t="s">
        <v>400</v>
      </c>
      <c r="D385" s="15" t="s">
        <v>847</v>
      </c>
      <c r="E385" s="15" t="s">
        <v>24</v>
      </c>
      <c r="G385" s="15" t="s">
        <v>412</v>
      </c>
      <c r="H385" s="15" t="s">
        <v>6369</v>
      </c>
      <c r="I385" s="15" t="s">
        <v>419</v>
      </c>
      <c r="K385" s="15" t="s">
        <v>234</v>
      </c>
      <c r="L385" s="15" t="s">
        <v>254</v>
      </c>
      <c r="M385" s="15" t="s">
        <v>254</v>
      </c>
      <c r="N385" s="15" t="s">
        <v>277</v>
      </c>
      <c r="O385" s="103">
        <v>1994</v>
      </c>
      <c r="P385" s="15" t="s">
        <v>5533</v>
      </c>
    </row>
    <row r="386" spans="2:16" s="15" customFormat="1">
      <c r="B386" s="15" t="s">
        <v>11027</v>
      </c>
      <c r="C386" s="15" t="s">
        <v>403</v>
      </c>
      <c r="D386" s="15" t="s">
        <v>48</v>
      </c>
      <c r="E386" s="15" t="s">
        <v>395</v>
      </c>
      <c r="G386" s="15" t="s">
        <v>413</v>
      </c>
      <c r="H386" s="15" t="s">
        <v>6370</v>
      </c>
      <c r="I386" s="15" t="s">
        <v>420</v>
      </c>
      <c r="K386" s="15" t="s">
        <v>235</v>
      </c>
      <c r="L386" s="15" t="s">
        <v>231</v>
      </c>
      <c r="M386" s="15" t="s">
        <v>231</v>
      </c>
      <c r="N386" s="15" t="s">
        <v>755</v>
      </c>
      <c r="O386" s="103">
        <v>1995</v>
      </c>
      <c r="P386" s="15" t="s">
        <v>5534</v>
      </c>
    </row>
    <row r="387" spans="2:16" s="15" customFormat="1">
      <c r="B387" s="15" t="s">
        <v>11028</v>
      </c>
      <c r="C387" s="15" t="s">
        <v>402</v>
      </c>
      <c r="D387" s="15" t="s">
        <v>50</v>
      </c>
      <c r="E387" s="15" t="s">
        <v>25</v>
      </c>
      <c r="G387" s="15" t="s">
        <v>414</v>
      </c>
      <c r="K387" s="15" t="s">
        <v>236</v>
      </c>
      <c r="L387" s="15" t="s">
        <v>255</v>
      </c>
      <c r="M387" s="15" t="s">
        <v>255</v>
      </c>
      <c r="N387" s="15" t="s">
        <v>756</v>
      </c>
      <c r="O387" s="103">
        <v>1996</v>
      </c>
      <c r="P387" s="15" t="s">
        <v>5535</v>
      </c>
    </row>
    <row r="388" spans="2:16" s="15" customFormat="1">
      <c r="C388" s="15" t="s">
        <v>135</v>
      </c>
      <c r="D388" s="15" t="s">
        <v>51</v>
      </c>
      <c r="E388" s="15" t="s">
        <v>396</v>
      </c>
      <c r="G388" s="15" t="s">
        <v>415</v>
      </c>
      <c r="K388" s="15" t="s">
        <v>237</v>
      </c>
      <c r="L388" s="15" t="s">
        <v>256</v>
      </c>
      <c r="M388" s="15" t="s">
        <v>256</v>
      </c>
      <c r="N388" s="15" t="s">
        <v>757</v>
      </c>
      <c r="O388" s="103">
        <v>1997</v>
      </c>
      <c r="P388" s="15" t="s">
        <v>5536</v>
      </c>
    </row>
    <row r="389" spans="2:16" s="15" customFormat="1">
      <c r="C389" s="15" t="s">
        <v>401</v>
      </c>
      <c r="D389" s="15" t="s">
        <v>52</v>
      </c>
      <c r="K389" s="15" t="s">
        <v>238</v>
      </c>
      <c r="L389" s="15" t="s">
        <v>257</v>
      </c>
      <c r="M389" s="15" t="s">
        <v>257</v>
      </c>
      <c r="N389" s="15" t="s">
        <v>758</v>
      </c>
      <c r="O389" s="103">
        <v>1998</v>
      </c>
      <c r="P389" s="15" t="s">
        <v>5537</v>
      </c>
    </row>
    <row r="390" spans="2:16" s="15" customFormat="1">
      <c r="C390" s="15" t="s">
        <v>405</v>
      </c>
      <c r="D390" s="15" t="s">
        <v>848</v>
      </c>
      <c r="K390" s="15" t="s">
        <v>239</v>
      </c>
      <c r="L390" s="15" t="s">
        <v>258</v>
      </c>
      <c r="M390" s="15" t="s">
        <v>258</v>
      </c>
      <c r="N390" s="15" t="s">
        <v>759</v>
      </c>
      <c r="O390" s="103">
        <v>1999</v>
      </c>
      <c r="P390" s="15" t="s">
        <v>5538</v>
      </c>
    </row>
    <row r="391" spans="2:16" s="15" customFormat="1">
      <c r="C391" s="15" t="s">
        <v>404</v>
      </c>
      <c r="D391" s="15" t="s">
        <v>53</v>
      </c>
      <c r="K391" s="15" t="s">
        <v>240</v>
      </c>
      <c r="L391" s="15" t="s">
        <v>259</v>
      </c>
      <c r="M391" s="15" t="s">
        <v>259</v>
      </c>
      <c r="O391" s="103">
        <v>2000</v>
      </c>
      <c r="P391" s="15" t="s">
        <v>5539</v>
      </c>
    </row>
    <row r="392" spans="2:16" s="15" customFormat="1">
      <c r="D392" s="15" t="s">
        <v>849</v>
      </c>
      <c r="K392" s="15" t="s">
        <v>241</v>
      </c>
      <c r="L392" s="15" t="s">
        <v>260</v>
      </c>
      <c r="M392" s="15" t="s">
        <v>260</v>
      </c>
      <c r="O392" s="103">
        <v>2001</v>
      </c>
      <c r="P392" s="15" t="s">
        <v>5540</v>
      </c>
    </row>
    <row r="393" spans="2:16" s="15" customFormat="1">
      <c r="D393" s="15" t="s">
        <v>54</v>
      </c>
      <c r="K393" s="15" t="s">
        <v>242</v>
      </c>
      <c r="L393" s="15" t="s">
        <v>261</v>
      </c>
      <c r="M393" s="15" t="s">
        <v>261</v>
      </c>
      <c r="O393" s="103">
        <v>2002</v>
      </c>
      <c r="P393" s="15" t="s">
        <v>5541</v>
      </c>
    </row>
    <row r="394" spans="2:16" s="15" customFormat="1">
      <c r="D394" s="15" t="s">
        <v>55</v>
      </c>
      <c r="K394" s="15" t="s">
        <v>243</v>
      </c>
      <c r="L394" s="15" t="s">
        <v>262</v>
      </c>
      <c r="M394" s="15" t="s">
        <v>262</v>
      </c>
      <c r="O394" s="103">
        <v>2003</v>
      </c>
      <c r="P394" s="15" t="s">
        <v>5542</v>
      </c>
    </row>
    <row r="395" spans="2:16" s="15" customFormat="1">
      <c r="D395" s="15" t="s">
        <v>850</v>
      </c>
      <c r="K395" s="15" t="s">
        <v>244</v>
      </c>
      <c r="L395" s="15" t="s">
        <v>263</v>
      </c>
      <c r="M395" s="15" t="s">
        <v>263</v>
      </c>
      <c r="O395" s="103">
        <v>2004</v>
      </c>
      <c r="P395" s="15" t="s">
        <v>5543</v>
      </c>
    </row>
    <row r="396" spans="2:16" s="15" customFormat="1">
      <c r="D396" s="15" t="s">
        <v>56</v>
      </c>
      <c r="K396" s="15" t="s">
        <v>245</v>
      </c>
      <c r="L396" s="15" t="s">
        <v>264</v>
      </c>
      <c r="M396" s="15" t="s">
        <v>264</v>
      </c>
      <c r="O396" s="103">
        <v>2005</v>
      </c>
      <c r="P396" s="15" t="s">
        <v>5544</v>
      </c>
    </row>
    <row r="397" spans="2:16" s="15" customFormat="1">
      <c r="D397" s="15" t="s">
        <v>851</v>
      </c>
      <c r="K397" s="15" t="s">
        <v>246</v>
      </c>
      <c r="L397" s="15" t="s">
        <v>265</v>
      </c>
      <c r="M397" s="15" t="s">
        <v>266</v>
      </c>
      <c r="O397" s="103">
        <v>2006</v>
      </c>
      <c r="P397" s="15" t="s">
        <v>5545</v>
      </c>
    </row>
    <row r="398" spans="2:16" s="15" customFormat="1">
      <c r="D398" s="15" t="s">
        <v>57</v>
      </c>
      <c r="K398" s="15" t="s">
        <v>247</v>
      </c>
      <c r="L398" s="15" t="s">
        <v>266</v>
      </c>
      <c r="M398" s="15" t="s">
        <v>270</v>
      </c>
      <c r="O398" s="103">
        <v>2007</v>
      </c>
      <c r="P398" s="15" t="s">
        <v>5546</v>
      </c>
    </row>
    <row r="399" spans="2:16" s="15" customFormat="1">
      <c r="D399" s="15" t="s">
        <v>59</v>
      </c>
      <c r="K399" s="15" t="s">
        <v>248</v>
      </c>
      <c r="L399" s="15" t="s">
        <v>267</v>
      </c>
      <c r="M399" s="15" t="s">
        <v>271</v>
      </c>
      <c r="O399" s="103">
        <v>2008</v>
      </c>
      <c r="P399" s="15" t="s">
        <v>5547</v>
      </c>
    </row>
    <row r="400" spans="2:16" s="15" customFormat="1">
      <c r="D400" s="15" t="s">
        <v>852</v>
      </c>
      <c r="K400" s="15" t="s">
        <v>249</v>
      </c>
      <c r="L400" s="15" t="s">
        <v>268</v>
      </c>
      <c r="M400" s="15" t="s">
        <v>269</v>
      </c>
      <c r="O400" s="103">
        <v>2009</v>
      </c>
      <c r="P400" s="15" t="s">
        <v>5548</v>
      </c>
    </row>
    <row r="401" spans="2:21" s="15" customFormat="1">
      <c r="D401" s="15" t="s">
        <v>853</v>
      </c>
      <c r="K401" s="15" t="s">
        <v>250</v>
      </c>
      <c r="L401" s="15" t="s">
        <v>250</v>
      </c>
      <c r="O401" s="103">
        <v>2010</v>
      </c>
      <c r="P401" s="15" t="s">
        <v>5549</v>
      </c>
    </row>
    <row r="402" spans="2:21" s="118" customFormat="1">
      <c r="B402" s="15"/>
      <c r="C402" s="15"/>
      <c r="D402" s="15" t="s">
        <v>854</v>
      </c>
      <c r="E402" s="15"/>
      <c r="F402" s="15"/>
      <c r="G402" s="15"/>
      <c r="H402" s="15"/>
      <c r="I402" s="15"/>
      <c r="J402" s="15"/>
      <c r="K402" s="15"/>
      <c r="L402" s="15" t="s">
        <v>269</v>
      </c>
      <c r="M402" s="15"/>
      <c r="N402" s="15"/>
      <c r="O402" s="103">
        <v>2011</v>
      </c>
      <c r="P402" s="15" t="s">
        <v>5550</v>
      </c>
      <c r="Q402" s="15"/>
      <c r="R402" s="15"/>
      <c r="S402" s="15"/>
      <c r="T402" s="15"/>
      <c r="U402" s="6"/>
    </row>
    <row r="403" spans="2:21" s="118" customFormat="1">
      <c r="B403" s="15"/>
      <c r="C403" s="15"/>
      <c r="D403" s="15" t="s">
        <v>60</v>
      </c>
      <c r="E403" s="15"/>
      <c r="F403" s="15"/>
      <c r="G403" s="15"/>
      <c r="H403" s="15"/>
      <c r="I403" s="15"/>
      <c r="J403" s="15"/>
      <c r="K403" s="15"/>
      <c r="L403" s="15"/>
      <c r="M403" s="15"/>
      <c r="N403" s="15"/>
      <c r="O403" s="103">
        <v>2012</v>
      </c>
      <c r="P403" s="15" t="s">
        <v>5551</v>
      </c>
      <c r="Q403" s="15"/>
      <c r="R403" s="15"/>
      <c r="S403" s="15"/>
      <c r="T403" s="15"/>
      <c r="U403" s="6"/>
    </row>
    <row r="404" spans="2:21" s="118" customFormat="1">
      <c r="B404" s="15"/>
      <c r="C404" s="15"/>
      <c r="D404" s="15" t="s">
        <v>61</v>
      </c>
      <c r="E404" s="15"/>
      <c r="F404" s="15"/>
      <c r="G404" s="15"/>
      <c r="H404" s="15"/>
      <c r="I404" s="15"/>
      <c r="J404" s="15"/>
      <c r="K404" s="15"/>
      <c r="L404" s="15"/>
      <c r="M404" s="15"/>
      <c r="N404" s="15"/>
      <c r="O404" s="103">
        <v>2014</v>
      </c>
      <c r="P404" s="15" t="s">
        <v>5552</v>
      </c>
      <c r="Q404" s="15"/>
      <c r="R404" s="15"/>
      <c r="S404" s="9"/>
      <c r="T404" s="6"/>
      <c r="U404" s="6"/>
    </row>
    <row r="405" spans="2:21" s="118" customFormat="1">
      <c r="B405" s="15"/>
      <c r="C405" s="15"/>
      <c r="D405" s="15" t="s">
        <v>62</v>
      </c>
      <c r="E405" s="15"/>
      <c r="F405" s="15"/>
      <c r="G405" s="15"/>
      <c r="H405" s="15"/>
      <c r="I405" s="15"/>
      <c r="J405" s="15"/>
      <c r="K405" s="15"/>
      <c r="L405" s="15"/>
      <c r="M405" s="15"/>
      <c r="N405" s="15"/>
      <c r="O405" s="103">
        <v>2015</v>
      </c>
      <c r="P405" s="15" t="s">
        <v>5526</v>
      </c>
      <c r="Q405" s="15"/>
      <c r="R405" s="15"/>
      <c r="S405" s="9"/>
      <c r="T405" s="6"/>
      <c r="U405" s="6"/>
    </row>
    <row r="406" spans="2:21" s="118" customFormat="1">
      <c r="B406" s="15"/>
      <c r="C406" s="15"/>
      <c r="D406" s="15" t="s">
        <v>63</v>
      </c>
      <c r="E406" s="15"/>
      <c r="F406" s="15"/>
      <c r="G406" s="15"/>
      <c r="H406" s="15"/>
      <c r="I406" s="15"/>
      <c r="J406" s="15"/>
      <c r="K406" s="15"/>
      <c r="L406" s="15"/>
      <c r="M406" s="15"/>
      <c r="N406" s="15"/>
      <c r="O406" s="103">
        <v>2015</v>
      </c>
      <c r="P406" s="15"/>
      <c r="Q406" s="15"/>
      <c r="R406" s="15"/>
      <c r="S406" s="9"/>
      <c r="T406" s="6"/>
      <c r="U406" s="6"/>
    </row>
    <row r="407" spans="2:21" s="118" customFormat="1">
      <c r="B407" s="15"/>
      <c r="C407" s="15"/>
      <c r="D407" s="15" t="s">
        <v>64</v>
      </c>
      <c r="E407" s="15"/>
      <c r="F407" s="15"/>
      <c r="G407" s="15"/>
      <c r="H407" s="15"/>
      <c r="I407" s="15"/>
      <c r="J407" s="15"/>
      <c r="K407" s="15"/>
      <c r="L407" s="15"/>
      <c r="M407" s="15"/>
      <c r="N407" s="15"/>
      <c r="O407" s="103">
        <v>2016</v>
      </c>
      <c r="P407" s="15"/>
      <c r="Q407" s="15"/>
      <c r="R407" s="15"/>
      <c r="S407" s="9"/>
      <c r="T407" s="6"/>
      <c r="U407" s="6"/>
    </row>
    <row r="408" spans="2:21" s="118" customFormat="1">
      <c r="B408" s="15"/>
      <c r="C408" s="15"/>
      <c r="D408" s="15" t="s">
        <v>855</v>
      </c>
      <c r="E408" s="15"/>
      <c r="F408" s="15"/>
      <c r="G408" s="15"/>
      <c r="H408" s="15"/>
      <c r="I408" s="15"/>
      <c r="J408" s="15"/>
      <c r="K408" s="15"/>
      <c r="L408" s="15"/>
      <c r="M408" s="15"/>
      <c r="N408" s="15"/>
      <c r="O408" s="103">
        <v>2017</v>
      </c>
      <c r="P408" s="15"/>
      <c r="Q408" s="15"/>
      <c r="R408" s="15"/>
      <c r="S408" s="9"/>
      <c r="T408" s="6"/>
      <c r="U408" s="6"/>
    </row>
    <row r="409" spans="2:21" s="118" customFormat="1">
      <c r="B409" s="15"/>
      <c r="C409" s="15"/>
      <c r="D409" s="15" t="s">
        <v>65</v>
      </c>
      <c r="E409" s="15"/>
      <c r="F409" s="15"/>
      <c r="G409" s="15"/>
      <c r="H409" s="15"/>
      <c r="I409" s="15"/>
      <c r="J409" s="15"/>
      <c r="K409" s="15"/>
      <c r="L409" s="15"/>
      <c r="M409" s="15"/>
      <c r="N409" s="15"/>
      <c r="O409" s="103">
        <v>2018</v>
      </c>
      <c r="P409" s="15"/>
      <c r="Q409" s="15"/>
      <c r="R409" s="15"/>
      <c r="S409" s="9"/>
      <c r="T409" s="6"/>
      <c r="U409" s="6"/>
    </row>
    <row r="410" spans="2:21" s="118" customFormat="1">
      <c r="B410" s="15"/>
      <c r="C410" s="15"/>
      <c r="D410" s="15" t="s">
        <v>66</v>
      </c>
      <c r="E410" s="15"/>
      <c r="F410" s="15"/>
      <c r="G410" s="15"/>
      <c r="H410" s="15"/>
      <c r="I410" s="15"/>
      <c r="J410" s="15"/>
      <c r="K410" s="15"/>
      <c r="L410" s="15"/>
      <c r="M410" s="15"/>
      <c r="N410" s="15"/>
      <c r="O410" s="103">
        <v>2019</v>
      </c>
      <c r="P410" s="15"/>
      <c r="Q410" s="15"/>
      <c r="R410" s="15"/>
      <c r="S410" s="9"/>
      <c r="T410" s="6"/>
      <c r="U410" s="6"/>
    </row>
    <row r="411" spans="2:21" s="118" customFormat="1">
      <c r="B411" s="15"/>
      <c r="C411" s="15"/>
      <c r="D411" s="15" t="s">
        <v>856</v>
      </c>
      <c r="E411" s="15"/>
      <c r="F411" s="15"/>
      <c r="G411" s="15"/>
      <c r="H411" s="15"/>
      <c r="I411" s="15"/>
      <c r="J411" s="15"/>
      <c r="K411" s="15"/>
      <c r="L411" s="15"/>
      <c r="M411" s="15"/>
      <c r="N411" s="15"/>
      <c r="O411" s="103">
        <v>2020</v>
      </c>
      <c r="P411" s="15"/>
      <c r="Q411" s="15"/>
      <c r="R411" s="15"/>
      <c r="S411" s="9"/>
      <c r="T411" s="6"/>
      <c r="U411" s="6"/>
    </row>
    <row r="412" spans="2:21" s="118" customFormat="1">
      <c r="B412" s="15"/>
      <c r="C412" s="15"/>
      <c r="D412" s="15" t="s">
        <v>58</v>
      </c>
      <c r="E412" s="15"/>
      <c r="F412" s="15"/>
      <c r="G412" s="15"/>
      <c r="H412" s="15"/>
      <c r="I412" s="15"/>
      <c r="J412" s="15"/>
      <c r="K412" s="15"/>
      <c r="L412" s="15"/>
      <c r="M412" s="15"/>
      <c r="N412" s="15"/>
      <c r="O412" s="103">
        <v>2021</v>
      </c>
      <c r="P412" s="15"/>
      <c r="Q412" s="15"/>
      <c r="R412" s="15"/>
      <c r="S412" s="9"/>
      <c r="T412" s="6"/>
      <c r="U412" s="6"/>
    </row>
    <row r="413" spans="2:21" s="118" customFormat="1">
      <c r="B413" s="15"/>
      <c r="C413" s="15"/>
      <c r="D413" s="15" t="s">
        <v>77</v>
      </c>
      <c r="E413" s="15"/>
      <c r="F413" s="15"/>
      <c r="G413" s="15"/>
      <c r="H413" s="15"/>
      <c r="I413" s="15"/>
      <c r="J413" s="15"/>
      <c r="K413" s="15"/>
      <c r="L413" s="15"/>
      <c r="M413" s="15"/>
      <c r="N413" s="15"/>
      <c r="O413" s="103">
        <v>2022</v>
      </c>
      <c r="P413" s="15"/>
      <c r="Q413" s="15"/>
      <c r="R413" s="15"/>
      <c r="S413" s="9"/>
      <c r="T413" s="6"/>
      <c r="U413" s="6"/>
    </row>
    <row r="414" spans="2:21" s="118" customFormat="1">
      <c r="B414" s="15"/>
      <c r="C414" s="15"/>
      <c r="D414" s="15" t="s">
        <v>67</v>
      </c>
      <c r="E414" s="15"/>
      <c r="F414" s="15"/>
      <c r="G414" s="15"/>
      <c r="H414" s="15"/>
      <c r="I414" s="15"/>
      <c r="J414" s="15"/>
      <c r="K414" s="15"/>
      <c r="L414" s="15"/>
      <c r="M414" s="15"/>
      <c r="N414" s="15"/>
      <c r="O414" s="103">
        <v>2023</v>
      </c>
      <c r="P414" s="15"/>
      <c r="Q414" s="15"/>
      <c r="R414" s="15"/>
      <c r="S414" s="9"/>
      <c r="T414" s="6"/>
      <c r="U414" s="6"/>
    </row>
    <row r="415" spans="2:21" s="118" customFormat="1">
      <c r="B415" s="15"/>
      <c r="C415" s="15"/>
      <c r="D415" s="15" t="s">
        <v>857</v>
      </c>
      <c r="E415" s="15"/>
      <c r="F415" s="15"/>
      <c r="G415" s="15"/>
      <c r="H415" s="15"/>
      <c r="I415" s="15"/>
      <c r="J415" s="15"/>
      <c r="K415" s="15"/>
      <c r="L415" s="15"/>
      <c r="M415" s="15"/>
      <c r="N415" s="15"/>
      <c r="O415" s="103">
        <v>2024</v>
      </c>
      <c r="P415" s="15"/>
      <c r="Q415" s="15"/>
      <c r="R415" s="15"/>
      <c r="S415" s="9"/>
      <c r="T415" s="6"/>
      <c r="U415" s="6"/>
    </row>
    <row r="416" spans="2:21" s="118" customFormat="1">
      <c r="B416" s="15"/>
      <c r="C416" s="15"/>
      <c r="D416" s="15" t="s">
        <v>68</v>
      </c>
      <c r="E416" s="15"/>
      <c r="F416" s="15"/>
      <c r="G416" s="15"/>
      <c r="H416" s="15"/>
      <c r="I416" s="15"/>
      <c r="J416" s="15"/>
      <c r="K416" s="15"/>
      <c r="L416" s="15"/>
      <c r="M416" s="15"/>
      <c r="N416" s="15"/>
      <c r="O416" s="103">
        <v>2025</v>
      </c>
      <c r="P416" s="15"/>
      <c r="Q416" s="15"/>
      <c r="R416" s="15"/>
      <c r="S416" s="9"/>
      <c r="T416" s="6"/>
      <c r="U416" s="6"/>
    </row>
    <row r="417" spans="2:21" s="118" customFormat="1">
      <c r="B417" s="15"/>
      <c r="C417" s="15"/>
      <c r="D417" s="15" t="s">
        <v>858</v>
      </c>
      <c r="E417" s="15"/>
      <c r="F417" s="15"/>
      <c r="G417" s="15"/>
      <c r="H417" s="15"/>
      <c r="I417" s="15"/>
      <c r="J417" s="15"/>
      <c r="K417" s="15"/>
      <c r="L417" s="15"/>
      <c r="M417" s="15"/>
      <c r="N417" s="15"/>
      <c r="O417" s="103">
        <v>2026</v>
      </c>
      <c r="P417" s="15"/>
      <c r="Q417" s="15"/>
      <c r="R417" s="15"/>
      <c r="S417" s="9"/>
      <c r="T417" s="6"/>
      <c r="U417" s="6"/>
    </row>
    <row r="418" spans="2:21" s="118" customFormat="1">
      <c r="B418" s="15"/>
      <c r="C418" s="15"/>
      <c r="D418" s="15" t="s">
        <v>859</v>
      </c>
      <c r="E418" s="15"/>
      <c r="F418" s="15"/>
      <c r="G418" s="15"/>
      <c r="H418" s="15"/>
      <c r="I418" s="15"/>
      <c r="J418" s="15"/>
      <c r="K418" s="15"/>
      <c r="L418" s="15"/>
      <c r="M418" s="15"/>
      <c r="N418" s="15"/>
      <c r="O418" s="103">
        <v>2027</v>
      </c>
      <c r="P418" s="15"/>
      <c r="Q418" s="15"/>
      <c r="R418" s="15"/>
      <c r="S418" s="9"/>
      <c r="T418" s="6"/>
      <c r="U418" s="6"/>
    </row>
    <row r="419" spans="2:21" s="118" customFormat="1">
      <c r="B419" s="15"/>
      <c r="C419" s="15"/>
      <c r="D419" s="15" t="s">
        <v>860</v>
      </c>
      <c r="E419" s="15"/>
      <c r="F419" s="15"/>
      <c r="G419" s="15"/>
      <c r="H419" s="15"/>
      <c r="I419" s="15"/>
      <c r="J419" s="15"/>
      <c r="K419" s="15"/>
      <c r="L419" s="15"/>
      <c r="M419" s="15"/>
      <c r="N419" s="15"/>
      <c r="O419" s="103">
        <v>2028</v>
      </c>
      <c r="P419" s="15"/>
      <c r="Q419" s="15"/>
      <c r="R419" s="15"/>
      <c r="S419" s="9"/>
      <c r="T419" s="6"/>
      <c r="U419" s="6"/>
    </row>
    <row r="420" spans="2:21" s="118" customFormat="1">
      <c r="B420" s="15"/>
      <c r="C420" s="15"/>
      <c r="D420" s="15" t="s">
        <v>861</v>
      </c>
      <c r="E420" s="15"/>
      <c r="F420" s="15"/>
      <c r="G420" s="15"/>
      <c r="H420" s="15"/>
      <c r="I420" s="15"/>
      <c r="J420" s="15"/>
      <c r="K420" s="15"/>
      <c r="L420" s="15"/>
      <c r="M420" s="15"/>
      <c r="N420" s="15"/>
      <c r="O420" s="103">
        <v>2029</v>
      </c>
      <c r="P420" s="15"/>
      <c r="Q420" s="15"/>
      <c r="R420" s="15"/>
      <c r="S420" s="9"/>
      <c r="T420" s="6"/>
      <c r="U420" s="6"/>
    </row>
    <row r="421" spans="2:21" s="118" customFormat="1">
      <c r="B421" s="15"/>
      <c r="C421" s="15"/>
      <c r="D421" s="15" t="s">
        <v>70</v>
      </c>
      <c r="E421" s="15"/>
      <c r="F421" s="15"/>
      <c r="G421" s="15"/>
      <c r="H421" s="15"/>
      <c r="I421" s="15"/>
      <c r="J421" s="15"/>
      <c r="K421" s="15"/>
      <c r="L421" s="15"/>
      <c r="M421" s="15"/>
      <c r="N421" s="15"/>
      <c r="O421" s="103">
        <v>2030</v>
      </c>
      <c r="P421" s="15"/>
      <c r="Q421" s="15"/>
      <c r="R421" s="15"/>
      <c r="S421" s="9"/>
      <c r="T421" s="6"/>
      <c r="U421" s="6"/>
    </row>
    <row r="422" spans="2:21" s="118" customFormat="1">
      <c r="B422" s="15"/>
      <c r="C422" s="15"/>
      <c r="D422" s="15" t="s">
        <v>71</v>
      </c>
      <c r="E422" s="15"/>
      <c r="F422" s="15"/>
      <c r="G422" s="15"/>
      <c r="H422" s="15"/>
      <c r="I422" s="15"/>
      <c r="J422" s="15"/>
      <c r="K422" s="15"/>
      <c r="L422" s="15"/>
      <c r="M422" s="15"/>
      <c r="N422" s="15"/>
      <c r="O422" s="103">
        <v>2031</v>
      </c>
      <c r="P422" s="15"/>
      <c r="Q422" s="15"/>
      <c r="R422" s="15"/>
      <c r="S422" s="9"/>
      <c r="T422" s="6"/>
      <c r="U422" s="6"/>
    </row>
    <row r="423" spans="2:21" s="118" customFormat="1">
      <c r="B423" s="15"/>
      <c r="C423" s="15"/>
      <c r="D423" s="15" t="s">
        <v>72</v>
      </c>
      <c r="E423" s="15"/>
      <c r="F423" s="15"/>
      <c r="G423" s="15"/>
      <c r="H423" s="15"/>
      <c r="I423" s="15"/>
      <c r="J423" s="15"/>
      <c r="K423" s="15"/>
      <c r="L423" s="15"/>
      <c r="M423" s="15"/>
      <c r="N423" s="15"/>
      <c r="O423" s="103">
        <v>2032</v>
      </c>
      <c r="P423" s="15"/>
      <c r="Q423" s="15"/>
      <c r="R423" s="15"/>
      <c r="S423" s="9"/>
      <c r="T423" s="6"/>
      <c r="U423" s="6"/>
    </row>
    <row r="424" spans="2:21" s="118" customFormat="1">
      <c r="B424" s="15"/>
      <c r="C424" s="15"/>
      <c r="D424" s="15" t="s">
        <v>862</v>
      </c>
      <c r="E424" s="15"/>
      <c r="F424" s="15"/>
      <c r="G424" s="15"/>
      <c r="H424" s="15"/>
      <c r="I424" s="15"/>
      <c r="J424" s="15"/>
      <c r="K424" s="15"/>
      <c r="L424" s="15"/>
      <c r="M424" s="15"/>
      <c r="N424" s="15"/>
      <c r="O424" s="103">
        <v>2033</v>
      </c>
      <c r="P424" s="15"/>
      <c r="Q424" s="15"/>
      <c r="R424" s="15"/>
      <c r="S424" s="9"/>
      <c r="T424" s="6"/>
      <c r="U424" s="6"/>
    </row>
    <row r="425" spans="2:21" s="118" customFormat="1">
      <c r="B425" s="15"/>
      <c r="C425" s="15"/>
      <c r="D425" s="15" t="s">
        <v>863</v>
      </c>
      <c r="E425" s="15"/>
      <c r="F425" s="15"/>
      <c r="G425" s="15"/>
      <c r="H425" s="15"/>
      <c r="I425" s="15"/>
      <c r="J425" s="15"/>
      <c r="K425" s="15"/>
      <c r="L425" s="15"/>
      <c r="M425" s="15"/>
      <c r="N425" s="15"/>
      <c r="O425" s="103">
        <v>2034</v>
      </c>
      <c r="P425" s="15"/>
      <c r="Q425" s="15"/>
      <c r="R425" s="15"/>
      <c r="S425" s="9"/>
      <c r="T425" s="6"/>
      <c r="U425" s="6"/>
    </row>
    <row r="426" spans="2:21" s="118" customFormat="1">
      <c r="B426" s="15"/>
      <c r="C426" s="15"/>
      <c r="D426" s="15" t="s">
        <v>73</v>
      </c>
      <c r="E426" s="15"/>
      <c r="F426" s="15"/>
      <c r="G426" s="15"/>
      <c r="H426" s="15"/>
      <c r="I426" s="15"/>
      <c r="J426" s="15"/>
      <c r="K426" s="15"/>
      <c r="L426" s="15"/>
      <c r="M426" s="15"/>
      <c r="N426" s="15"/>
      <c r="O426" s="103">
        <v>2035</v>
      </c>
      <c r="P426" s="15"/>
      <c r="Q426" s="15"/>
      <c r="R426" s="15"/>
      <c r="S426" s="9"/>
      <c r="T426" s="6"/>
      <c r="U426" s="6"/>
    </row>
    <row r="427" spans="2:21" s="118" customFormat="1">
      <c r="B427" s="15"/>
      <c r="C427" s="15"/>
      <c r="D427" s="15" t="s">
        <v>864</v>
      </c>
      <c r="E427" s="15"/>
      <c r="F427" s="15"/>
      <c r="G427" s="15"/>
      <c r="H427" s="15"/>
      <c r="I427" s="15"/>
      <c r="J427" s="15"/>
      <c r="K427" s="15"/>
      <c r="L427" s="15"/>
      <c r="M427" s="15"/>
      <c r="N427" s="15"/>
      <c r="O427" s="103">
        <v>2036</v>
      </c>
      <c r="P427" s="15"/>
      <c r="Q427" s="15"/>
      <c r="R427" s="15"/>
      <c r="S427" s="9"/>
      <c r="T427" s="6"/>
      <c r="U427" s="6"/>
    </row>
    <row r="428" spans="2:21" s="118" customFormat="1">
      <c r="B428" s="15"/>
      <c r="C428" s="15"/>
      <c r="D428" s="15" t="s">
        <v>74</v>
      </c>
      <c r="E428" s="15"/>
      <c r="F428" s="15"/>
      <c r="G428" s="15"/>
      <c r="H428" s="15"/>
      <c r="I428" s="15"/>
      <c r="J428" s="15"/>
      <c r="K428" s="15"/>
      <c r="L428" s="15"/>
      <c r="M428" s="15"/>
      <c r="N428" s="15"/>
      <c r="O428" s="103">
        <v>2037</v>
      </c>
      <c r="P428" s="15"/>
      <c r="Q428" s="15"/>
      <c r="R428" s="15"/>
      <c r="S428" s="9"/>
      <c r="T428" s="6"/>
      <c r="U428" s="6"/>
    </row>
    <row r="429" spans="2:21" s="118" customFormat="1">
      <c r="B429" s="15"/>
      <c r="C429" s="15"/>
      <c r="D429" s="15" t="s">
        <v>75</v>
      </c>
      <c r="E429" s="15"/>
      <c r="F429" s="15"/>
      <c r="G429" s="15"/>
      <c r="H429" s="15"/>
      <c r="I429" s="15"/>
      <c r="J429" s="15"/>
      <c r="K429" s="15"/>
      <c r="L429" s="15"/>
      <c r="M429" s="15"/>
      <c r="N429" s="15"/>
      <c r="O429" s="103">
        <v>2038</v>
      </c>
      <c r="P429" s="15"/>
      <c r="Q429" s="15"/>
      <c r="R429" s="15"/>
      <c r="S429" s="9"/>
      <c r="T429" s="6"/>
      <c r="U429" s="6"/>
    </row>
    <row r="430" spans="2:21" s="118" customFormat="1">
      <c r="B430" s="15"/>
      <c r="C430" s="15"/>
      <c r="D430" s="15" t="s">
        <v>865</v>
      </c>
      <c r="E430" s="15"/>
      <c r="F430" s="15"/>
      <c r="G430" s="15"/>
      <c r="H430" s="15"/>
      <c r="I430" s="15"/>
      <c r="J430" s="15"/>
      <c r="K430" s="15"/>
      <c r="L430" s="15"/>
      <c r="M430" s="15"/>
      <c r="N430" s="15"/>
      <c r="O430" s="103">
        <v>2039</v>
      </c>
      <c r="P430" s="15"/>
      <c r="Q430" s="15"/>
      <c r="R430" s="15"/>
      <c r="S430" s="9"/>
      <c r="T430" s="6"/>
      <c r="U430" s="6"/>
    </row>
    <row r="431" spans="2:21" s="118" customFormat="1">
      <c r="B431" s="15"/>
      <c r="C431" s="15"/>
      <c r="D431" s="15" t="s">
        <v>76</v>
      </c>
      <c r="E431" s="15"/>
      <c r="F431" s="15"/>
      <c r="G431" s="15"/>
      <c r="H431" s="15"/>
      <c r="I431" s="15"/>
      <c r="J431" s="15"/>
      <c r="K431" s="15"/>
      <c r="L431" s="15"/>
      <c r="M431" s="15"/>
      <c r="N431" s="15"/>
      <c r="O431" s="103">
        <v>2040</v>
      </c>
      <c r="P431" s="15"/>
      <c r="Q431" s="15"/>
      <c r="R431" s="15"/>
      <c r="S431" s="9"/>
      <c r="T431" s="6"/>
      <c r="U431" s="6"/>
    </row>
    <row r="432" spans="2:21" s="118" customFormat="1">
      <c r="B432" s="15"/>
      <c r="C432" s="15"/>
      <c r="D432" s="15" t="s">
        <v>866</v>
      </c>
      <c r="E432" s="15"/>
      <c r="F432" s="15"/>
      <c r="G432" s="15"/>
      <c r="H432" s="15"/>
      <c r="I432" s="15"/>
      <c r="J432" s="15"/>
      <c r="K432" s="15"/>
      <c r="L432" s="15"/>
      <c r="M432" s="15"/>
      <c r="N432" s="15"/>
      <c r="O432" s="103">
        <v>2041</v>
      </c>
      <c r="P432" s="15"/>
      <c r="Q432" s="15"/>
      <c r="R432" s="15"/>
      <c r="S432" s="9"/>
      <c r="T432" s="6"/>
      <c r="U432" s="6"/>
    </row>
    <row r="433" spans="2:21" s="118" customFormat="1">
      <c r="B433" s="15"/>
      <c r="C433" s="15"/>
      <c r="D433" s="15" t="s">
        <v>78</v>
      </c>
      <c r="E433" s="15"/>
      <c r="F433" s="15"/>
      <c r="G433" s="15"/>
      <c r="H433" s="15"/>
      <c r="I433" s="15"/>
      <c r="J433" s="15"/>
      <c r="K433" s="15"/>
      <c r="L433" s="15"/>
      <c r="M433" s="15"/>
      <c r="N433" s="15"/>
      <c r="O433" s="103">
        <v>2042</v>
      </c>
      <c r="P433" s="15"/>
      <c r="Q433" s="15"/>
      <c r="R433" s="15"/>
      <c r="S433" s="9"/>
      <c r="T433" s="6"/>
      <c r="U433" s="6"/>
    </row>
    <row r="434" spans="2:21" s="118" customFormat="1">
      <c r="B434" s="15"/>
      <c r="C434" s="15"/>
      <c r="D434" s="15" t="s">
        <v>79</v>
      </c>
      <c r="E434" s="15"/>
      <c r="F434" s="15"/>
      <c r="G434" s="15"/>
      <c r="H434" s="15"/>
      <c r="I434" s="15"/>
      <c r="J434" s="15"/>
      <c r="K434" s="15"/>
      <c r="L434" s="15"/>
      <c r="M434" s="15"/>
      <c r="N434" s="15"/>
      <c r="O434" s="103">
        <v>2043</v>
      </c>
      <c r="P434" s="15"/>
      <c r="Q434" s="15"/>
      <c r="R434" s="15"/>
      <c r="S434" s="9"/>
      <c r="T434" s="6"/>
      <c r="U434" s="6"/>
    </row>
    <row r="435" spans="2:21" s="118" customFormat="1">
      <c r="B435" s="15"/>
      <c r="C435" s="15"/>
      <c r="D435" s="15" t="s">
        <v>867</v>
      </c>
      <c r="E435" s="15"/>
      <c r="F435" s="15"/>
      <c r="G435" s="15"/>
      <c r="H435" s="15"/>
      <c r="I435" s="15"/>
      <c r="J435" s="15"/>
      <c r="K435" s="15"/>
      <c r="L435" s="15"/>
      <c r="M435" s="15"/>
      <c r="N435" s="15"/>
      <c r="O435" s="103">
        <v>2044</v>
      </c>
      <c r="P435" s="15"/>
      <c r="Q435" s="15"/>
      <c r="R435" s="15"/>
      <c r="S435" s="9"/>
      <c r="T435" s="6"/>
      <c r="U435" s="6"/>
    </row>
    <row r="436" spans="2:21" s="118" customFormat="1">
      <c r="B436" s="15"/>
      <c r="C436" s="15"/>
      <c r="D436" s="15" t="s">
        <v>868</v>
      </c>
      <c r="E436" s="15"/>
      <c r="F436" s="15"/>
      <c r="G436" s="15"/>
      <c r="H436" s="15"/>
      <c r="I436" s="15"/>
      <c r="J436" s="15"/>
      <c r="K436" s="15"/>
      <c r="L436" s="15"/>
      <c r="M436" s="15"/>
      <c r="N436" s="15"/>
      <c r="O436" s="103">
        <v>2045</v>
      </c>
      <c r="P436" s="15"/>
      <c r="Q436" s="15"/>
      <c r="R436" s="15"/>
      <c r="S436" s="9"/>
      <c r="T436" s="6"/>
      <c r="U436" s="6"/>
    </row>
    <row r="437" spans="2:21" s="118" customFormat="1">
      <c r="B437" s="15"/>
      <c r="C437" s="15"/>
      <c r="D437" s="15" t="s">
        <v>80</v>
      </c>
      <c r="E437" s="15"/>
      <c r="F437" s="15"/>
      <c r="G437" s="15"/>
      <c r="H437" s="15"/>
      <c r="I437" s="15"/>
      <c r="J437" s="15"/>
      <c r="K437" s="15"/>
      <c r="L437" s="15"/>
      <c r="M437" s="15"/>
      <c r="N437" s="15"/>
      <c r="O437" s="103">
        <v>2046</v>
      </c>
      <c r="P437" s="15"/>
      <c r="Q437" s="15"/>
      <c r="R437" s="15"/>
      <c r="S437" s="9"/>
      <c r="T437" s="6"/>
      <c r="U437" s="6"/>
    </row>
    <row r="438" spans="2:21" s="118" customFormat="1">
      <c r="B438" s="15"/>
      <c r="C438" s="15"/>
      <c r="D438" s="15" t="s">
        <v>81</v>
      </c>
      <c r="E438" s="15"/>
      <c r="F438" s="15"/>
      <c r="G438" s="15"/>
      <c r="H438" s="15"/>
      <c r="I438" s="15"/>
      <c r="J438" s="15"/>
      <c r="K438" s="15"/>
      <c r="L438" s="15"/>
      <c r="M438" s="15"/>
      <c r="N438" s="15"/>
      <c r="O438" s="103">
        <v>2047</v>
      </c>
      <c r="P438" s="15"/>
      <c r="Q438" s="15"/>
      <c r="R438" s="15"/>
      <c r="S438" s="9"/>
      <c r="T438" s="6"/>
      <c r="U438" s="6"/>
    </row>
    <row r="439" spans="2:21" s="118" customFormat="1">
      <c r="B439" s="15"/>
      <c r="C439" s="15"/>
      <c r="D439" s="15" t="s">
        <v>869</v>
      </c>
      <c r="E439" s="15"/>
      <c r="F439" s="15"/>
      <c r="G439" s="15"/>
      <c r="H439" s="15"/>
      <c r="I439" s="15"/>
      <c r="J439" s="15"/>
      <c r="K439" s="15"/>
      <c r="L439" s="15"/>
      <c r="M439" s="15"/>
      <c r="N439" s="15"/>
      <c r="O439" s="103">
        <v>2048</v>
      </c>
      <c r="P439" s="15"/>
      <c r="Q439" s="15"/>
      <c r="R439" s="15"/>
      <c r="S439" s="9"/>
      <c r="T439" s="6"/>
      <c r="U439" s="6"/>
    </row>
    <row r="440" spans="2:21" s="118" customFormat="1">
      <c r="B440" s="15"/>
      <c r="C440" s="15"/>
      <c r="D440" s="15" t="s">
        <v>870</v>
      </c>
      <c r="E440" s="15"/>
      <c r="F440" s="15"/>
      <c r="G440" s="15"/>
      <c r="H440" s="15"/>
      <c r="I440" s="15"/>
      <c r="J440" s="15"/>
      <c r="K440" s="15"/>
      <c r="L440" s="15"/>
      <c r="M440" s="15"/>
      <c r="N440" s="15"/>
      <c r="O440" s="103">
        <v>2049</v>
      </c>
      <c r="P440" s="15"/>
      <c r="Q440" s="15"/>
      <c r="R440" s="15"/>
      <c r="S440" s="9"/>
      <c r="T440" s="6"/>
      <c r="U440" s="6"/>
    </row>
    <row r="441" spans="2:21" s="118" customFormat="1">
      <c r="B441" s="15"/>
      <c r="C441" s="15"/>
      <c r="D441" s="15" t="s">
        <v>871</v>
      </c>
      <c r="E441" s="15"/>
      <c r="F441" s="15"/>
      <c r="G441" s="15"/>
      <c r="H441" s="15"/>
      <c r="I441" s="15"/>
      <c r="J441" s="15"/>
      <c r="K441" s="15"/>
      <c r="L441" s="15"/>
      <c r="M441" s="15"/>
      <c r="N441" s="15"/>
      <c r="O441" s="103">
        <v>2050</v>
      </c>
      <c r="P441" s="15"/>
      <c r="Q441" s="15"/>
      <c r="R441" s="15"/>
      <c r="S441" s="9"/>
      <c r="T441" s="6"/>
      <c r="U441" s="6"/>
    </row>
    <row r="442" spans="2:21" s="118" customFormat="1">
      <c r="B442" s="15"/>
      <c r="C442" s="15"/>
      <c r="D442" s="15" t="s">
        <v>872</v>
      </c>
      <c r="E442" s="15"/>
      <c r="F442" s="15"/>
      <c r="G442" s="15"/>
      <c r="H442" s="15"/>
      <c r="I442" s="15"/>
      <c r="J442" s="15"/>
      <c r="K442" s="15"/>
      <c r="L442" s="15"/>
      <c r="M442" s="15"/>
      <c r="N442" s="15"/>
      <c r="O442" s="15"/>
      <c r="P442" s="15"/>
      <c r="Q442" s="15"/>
      <c r="R442" s="15"/>
      <c r="S442" s="9"/>
      <c r="T442" s="6"/>
      <c r="U442" s="6"/>
    </row>
    <row r="443" spans="2:21" s="118" customFormat="1">
      <c r="B443" s="15"/>
      <c r="C443" s="15"/>
      <c r="D443" s="15" t="s">
        <v>82</v>
      </c>
      <c r="E443" s="15"/>
      <c r="F443" s="15"/>
      <c r="G443" s="15"/>
      <c r="H443" s="15"/>
      <c r="I443" s="15"/>
      <c r="J443" s="15"/>
      <c r="K443" s="15"/>
      <c r="L443" s="15"/>
      <c r="M443" s="15"/>
      <c r="N443" s="15"/>
      <c r="O443" s="15"/>
      <c r="P443" s="15"/>
      <c r="Q443" s="15"/>
      <c r="R443" s="15"/>
      <c r="S443" s="9"/>
      <c r="T443" s="6"/>
      <c r="U443" s="6"/>
    </row>
    <row r="444" spans="2:21" s="118" customFormat="1">
      <c r="B444" s="15"/>
      <c r="C444" s="15"/>
      <c r="D444" s="15" t="s">
        <v>83</v>
      </c>
      <c r="E444" s="15"/>
      <c r="F444" s="15"/>
      <c r="G444" s="15"/>
      <c r="H444" s="15"/>
      <c r="I444" s="15"/>
      <c r="J444" s="15"/>
      <c r="K444" s="15"/>
      <c r="L444" s="15"/>
      <c r="M444" s="15"/>
      <c r="N444" s="15"/>
      <c r="O444" s="15"/>
      <c r="P444" s="15"/>
      <c r="Q444" s="15"/>
      <c r="R444" s="15"/>
      <c r="S444" s="9"/>
      <c r="T444" s="6"/>
      <c r="U444" s="6"/>
    </row>
    <row r="445" spans="2:21" s="118" customFormat="1">
      <c r="B445" s="15"/>
      <c r="C445" s="15"/>
      <c r="D445" s="15" t="s">
        <v>873</v>
      </c>
      <c r="E445" s="15"/>
      <c r="F445" s="15"/>
      <c r="G445" s="15"/>
      <c r="H445" s="15"/>
      <c r="I445" s="15"/>
      <c r="J445" s="15"/>
      <c r="K445" s="15"/>
      <c r="L445" s="15"/>
      <c r="M445" s="15"/>
      <c r="N445" s="15"/>
      <c r="O445" s="15"/>
      <c r="P445" s="15"/>
      <c r="Q445" s="15"/>
      <c r="R445" s="15"/>
      <c r="S445" s="9"/>
      <c r="T445" s="6"/>
      <c r="U445" s="6"/>
    </row>
    <row r="446" spans="2:21" s="118" customFormat="1">
      <c r="B446" s="15"/>
      <c r="C446" s="15"/>
      <c r="D446" s="15" t="s">
        <v>84</v>
      </c>
      <c r="E446" s="15"/>
      <c r="F446" s="15"/>
      <c r="G446" s="15"/>
      <c r="H446" s="15"/>
      <c r="I446" s="15"/>
      <c r="J446" s="15"/>
      <c r="K446" s="15"/>
      <c r="L446" s="15"/>
      <c r="M446" s="15"/>
      <c r="N446" s="15"/>
      <c r="O446" s="15"/>
      <c r="P446" s="15"/>
      <c r="Q446" s="15"/>
      <c r="R446" s="15"/>
      <c r="S446" s="9"/>
      <c r="T446" s="6"/>
      <c r="U446" s="6"/>
    </row>
    <row r="447" spans="2:21" s="118" customFormat="1">
      <c r="B447" s="15"/>
      <c r="C447" s="15"/>
      <c r="D447" s="15" t="s">
        <v>85</v>
      </c>
      <c r="E447" s="15"/>
      <c r="F447" s="15"/>
      <c r="G447" s="15"/>
      <c r="H447" s="15"/>
      <c r="I447" s="15"/>
      <c r="J447" s="15"/>
      <c r="K447" s="15"/>
      <c r="L447" s="15"/>
      <c r="M447" s="15"/>
      <c r="N447" s="15"/>
      <c r="O447" s="15"/>
      <c r="P447" s="15"/>
      <c r="Q447" s="15"/>
      <c r="R447" s="15"/>
      <c r="S447" s="9"/>
      <c r="T447" s="6"/>
      <c r="U447" s="6"/>
    </row>
    <row r="448" spans="2:21" s="118" customFormat="1">
      <c r="B448" s="15"/>
      <c r="C448" s="15"/>
      <c r="D448" s="15" t="s">
        <v>874</v>
      </c>
      <c r="E448" s="15"/>
      <c r="F448" s="15"/>
      <c r="G448" s="15"/>
      <c r="H448" s="15"/>
      <c r="I448" s="15"/>
      <c r="J448" s="15"/>
      <c r="K448" s="15"/>
      <c r="L448" s="15"/>
      <c r="M448" s="15"/>
      <c r="N448" s="15"/>
      <c r="O448" s="15"/>
      <c r="P448" s="15"/>
      <c r="Q448" s="15"/>
      <c r="R448" s="15"/>
      <c r="S448" s="9"/>
      <c r="T448" s="6"/>
      <c r="U448" s="6"/>
    </row>
    <row r="449" spans="2:21" s="118" customFormat="1">
      <c r="B449" s="15"/>
      <c r="C449" s="15"/>
      <c r="D449" s="15" t="s">
        <v>86</v>
      </c>
      <c r="E449" s="15"/>
      <c r="F449" s="15"/>
      <c r="G449" s="15"/>
      <c r="H449" s="15"/>
      <c r="I449" s="15"/>
      <c r="J449" s="15"/>
      <c r="K449" s="15"/>
      <c r="L449" s="15"/>
      <c r="M449" s="15"/>
      <c r="N449" s="15"/>
      <c r="O449" s="15"/>
      <c r="P449" s="15"/>
      <c r="Q449" s="15"/>
      <c r="R449" s="15"/>
      <c r="S449" s="9"/>
      <c r="T449" s="6"/>
      <c r="U449" s="6"/>
    </row>
    <row r="450" spans="2:21" s="118" customFormat="1">
      <c r="B450" s="15"/>
      <c r="C450" s="15"/>
      <c r="D450" s="15" t="s">
        <v>87</v>
      </c>
      <c r="E450" s="15"/>
      <c r="F450" s="15"/>
      <c r="G450" s="15"/>
      <c r="H450" s="15"/>
      <c r="I450" s="15"/>
      <c r="J450" s="15"/>
      <c r="K450" s="15"/>
      <c r="L450" s="15"/>
      <c r="M450" s="15"/>
      <c r="N450" s="15"/>
      <c r="O450" s="15"/>
      <c r="P450" s="15"/>
      <c r="Q450" s="15"/>
      <c r="R450" s="15"/>
      <c r="S450" s="9"/>
      <c r="T450" s="6"/>
      <c r="U450" s="6"/>
    </row>
    <row r="451" spans="2:21" s="118" customFormat="1">
      <c r="B451" s="15"/>
      <c r="C451" s="15"/>
      <c r="D451" s="15" t="s">
        <v>88</v>
      </c>
      <c r="E451" s="15"/>
      <c r="F451" s="15"/>
      <c r="G451" s="15"/>
      <c r="H451" s="15"/>
      <c r="I451" s="15"/>
      <c r="J451" s="15"/>
      <c r="K451" s="15"/>
      <c r="L451" s="15"/>
      <c r="M451" s="15"/>
      <c r="N451" s="15"/>
      <c r="O451" s="15"/>
      <c r="P451" s="15"/>
      <c r="Q451" s="15"/>
      <c r="R451" s="15"/>
      <c r="S451" s="9"/>
      <c r="T451" s="6"/>
      <c r="U451" s="6"/>
    </row>
    <row r="452" spans="2:21" s="118" customFormat="1">
      <c r="B452" s="15"/>
      <c r="C452" s="15"/>
      <c r="D452" s="15" t="s">
        <v>875</v>
      </c>
      <c r="E452" s="15"/>
      <c r="F452" s="15"/>
      <c r="G452" s="15"/>
      <c r="H452" s="15"/>
      <c r="I452" s="15"/>
      <c r="J452" s="15"/>
      <c r="K452" s="15"/>
      <c r="L452" s="15"/>
      <c r="M452" s="15"/>
      <c r="N452" s="15"/>
      <c r="O452" s="15"/>
      <c r="P452" s="15"/>
      <c r="Q452" s="15"/>
      <c r="R452" s="15"/>
      <c r="S452" s="9"/>
      <c r="T452" s="6"/>
      <c r="U452" s="6"/>
    </row>
    <row r="453" spans="2:21" s="118" customFormat="1">
      <c r="B453" s="15"/>
      <c r="C453" s="15"/>
      <c r="D453" s="15" t="s">
        <v>89</v>
      </c>
      <c r="E453" s="15"/>
      <c r="F453" s="15"/>
      <c r="G453" s="15"/>
      <c r="H453" s="15"/>
      <c r="I453" s="15"/>
      <c r="J453" s="15"/>
      <c r="K453" s="15"/>
      <c r="L453" s="15"/>
      <c r="M453" s="15"/>
      <c r="N453" s="15"/>
      <c r="O453" s="15"/>
      <c r="P453" s="15"/>
      <c r="Q453" s="15"/>
      <c r="R453" s="15"/>
      <c r="S453" s="9"/>
      <c r="T453" s="6"/>
      <c r="U453" s="6"/>
    </row>
    <row r="454" spans="2:21" s="118" customFormat="1">
      <c r="B454" s="15"/>
      <c r="C454" s="15"/>
      <c r="D454" s="15" t="s">
        <v>876</v>
      </c>
      <c r="E454" s="15"/>
      <c r="F454" s="15"/>
      <c r="G454" s="15"/>
      <c r="H454" s="15"/>
      <c r="I454" s="15"/>
      <c r="J454" s="15"/>
      <c r="K454" s="15"/>
      <c r="L454" s="15"/>
      <c r="M454" s="15"/>
      <c r="N454" s="15"/>
      <c r="O454" s="15"/>
      <c r="P454" s="15"/>
      <c r="Q454" s="15"/>
      <c r="R454" s="15"/>
      <c r="S454" s="9"/>
      <c r="T454" s="6"/>
      <c r="U454" s="6"/>
    </row>
    <row r="455" spans="2:21" s="118" customFormat="1">
      <c r="B455" s="15"/>
      <c r="C455" s="15"/>
      <c r="D455" s="15" t="s">
        <v>90</v>
      </c>
      <c r="E455" s="15"/>
      <c r="F455" s="15"/>
      <c r="G455" s="15"/>
      <c r="H455" s="15"/>
      <c r="I455" s="15"/>
      <c r="J455" s="15"/>
      <c r="K455" s="15"/>
      <c r="L455" s="15"/>
      <c r="M455" s="15"/>
      <c r="N455" s="15"/>
      <c r="O455" s="15"/>
      <c r="P455" s="15"/>
      <c r="Q455" s="15"/>
      <c r="R455" s="15"/>
      <c r="S455" s="9"/>
      <c r="T455" s="6"/>
      <c r="U455" s="6"/>
    </row>
    <row r="456" spans="2:21" s="118" customFormat="1">
      <c r="B456" s="15"/>
      <c r="C456" s="15"/>
      <c r="D456" s="15" t="s">
        <v>877</v>
      </c>
      <c r="E456" s="15"/>
      <c r="F456" s="15"/>
      <c r="G456" s="15"/>
      <c r="H456" s="15"/>
      <c r="I456" s="15"/>
      <c r="J456" s="15"/>
      <c r="K456" s="15"/>
      <c r="L456" s="15"/>
      <c r="M456" s="15"/>
      <c r="N456" s="15"/>
      <c r="O456" s="15"/>
      <c r="P456" s="15"/>
      <c r="Q456" s="15"/>
      <c r="R456" s="15"/>
      <c r="S456" s="9"/>
      <c r="T456" s="6"/>
      <c r="U456" s="6"/>
    </row>
    <row r="457" spans="2:21" s="118" customFormat="1">
      <c r="B457" s="15"/>
      <c r="C457" s="15"/>
      <c r="D457" s="15" t="s">
        <v>878</v>
      </c>
      <c r="E457" s="15"/>
      <c r="F457" s="15"/>
      <c r="G457" s="15"/>
      <c r="H457" s="15"/>
      <c r="I457" s="15"/>
      <c r="J457" s="15"/>
      <c r="K457" s="15"/>
      <c r="L457" s="15"/>
      <c r="M457" s="15"/>
      <c r="N457" s="15"/>
      <c r="O457" s="15"/>
      <c r="P457" s="15"/>
      <c r="Q457" s="15"/>
      <c r="R457" s="15"/>
      <c r="S457" s="9"/>
      <c r="T457" s="6"/>
      <c r="U457" s="6"/>
    </row>
    <row r="458" spans="2:21" s="118" customFormat="1">
      <c r="B458" s="15"/>
      <c r="C458" s="15"/>
      <c r="D458" s="15" t="s">
        <v>91</v>
      </c>
      <c r="E458" s="15"/>
      <c r="F458" s="15"/>
      <c r="G458" s="15"/>
      <c r="H458" s="15"/>
      <c r="I458" s="15"/>
      <c r="J458" s="15"/>
      <c r="K458" s="15"/>
      <c r="L458" s="15"/>
      <c r="M458" s="15"/>
      <c r="N458" s="15"/>
      <c r="O458" s="15"/>
      <c r="P458" s="15"/>
      <c r="Q458" s="15"/>
      <c r="R458" s="15"/>
      <c r="S458" s="9"/>
      <c r="T458" s="6"/>
      <c r="U458" s="6"/>
    </row>
    <row r="459" spans="2:21" s="118" customFormat="1">
      <c r="B459" s="15"/>
      <c r="C459" s="15"/>
      <c r="D459" s="15" t="s">
        <v>92</v>
      </c>
      <c r="E459" s="15"/>
      <c r="F459" s="15"/>
      <c r="G459" s="15"/>
      <c r="H459" s="15"/>
      <c r="I459" s="15"/>
      <c r="J459" s="15"/>
      <c r="K459" s="15"/>
      <c r="L459" s="15"/>
      <c r="M459" s="15"/>
      <c r="N459" s="15"/>
      <c r="O459" s="15"/>
      <c r="P459" s="15"/>
      <c r="Q459" s="15"/>
      <c r="R459" s="15"/>
      <c r="S459" s="9"/>
      <c r="T459" s="6"/>
      <c r="U459" s="6"/>
    </row>
    <row r="460" spans="2:21" s="118" customFormat="1">
      <c r="B460" s="15"/>
      <c r="C460" s="15"/>
      <c r="D460" s="15" t="s">
        <v>93</v>
      </c>
      <c r="E460" s="15"/>
      <c r="F460" s="15"/>
      <c r="G460" s="15"/>
      <c r="H460" s="15"/>
      <c r="I460" s="15"/>
      <c r="J460" s="15"/>
      <c r="K460" s="15"/>
      <c r="L460" s="15"/>
      <c r="M460" s="15"/>
      <c r="N460" s="15"/>
      <c r="O460" s="15"/>
      <c r="P460" s="15"/>
      <c r="Q460" s="15"/>
      <c r="R460" s="15"/>
      <c r="S460" s="9"/>
      <c r="T460" s="6"/>
      <c r="U460" s="6"/>
    </row>
    <row r="461" spans="2:21" s="118" customFormat="1">
      <c r="B461" s="15"/>
      <c r="C461" s="15"/>
      <c r="D461" s="15" t="s">
        <v>94</v>
      </c>
      <c r="E461" s="15"/>
      <c r="F461" s="15"/>
      <c r="G461" s="15"/>
      <c r="H461" s="15"/>
      <c r="I461" s="15"/>
      <c r="J461" s="15"/>
      <c r="K461" s="15"/>
      <c r="L461" s="15"/>
      <c r="M461" s="15"/>
      <c r="N461" s="15"/>
      <c r="O461" s="15"/>
      <c r="P461" s="15"/>
      <c r="Q461" s="15"/>
      <c r="R461" s="15"/>
      <c r="S461" s="9"/>
      <c r="T461" s="6"/>
      <c r="U461" s="6"/>
    </row>
    <row r="462" spans="2:21" s="118" customFormat="1">
      <c r="B462" s="15"/>
      <c r="C462" s="15"/>
      <c r="D462" s="15" t="s">
        <v>95</v>
      </c>
      <c r="E462" s="15"/>
      <c r="F462" s="15"/>
      <c r="G462" s="15"/>
      <c r="H462" s="15"/>
      <c r="I462" s="15"/>
      <c r="J462" s="15"/>
      <c r="K462" s="15"/>
      <c r="L462" s="15"/>
      <c r="M462" s="15"/>
      <c r="N462" s="15"/>
      <c r="O462" s="15"/>
      <c r="P462" s="15"/>
      <c r="Q462" s="15"/>
      <c r="R462" s="15"/>
      <c r="S462" s="9"/>
      <c r="T462" s="6"/>
      <c r="U462" s="6"/>
    </row>
    <row r="463" spans="2:21" s="118" customFormat="1">
      <c r="B463" s="15"/>
      <c r="C463" s="15"/>
      <c r="D463" s="15" t="s">
        <v>879</v>
      </c>
      <c r="E463" s="15"/>
      <c r="F463" s="15"/>
      <c r="G463" s="15"/>
      <c r="H463" s="15"/>
      <c r="I463" s="15"/>
      <c r="J463" s="15"/>
      <c r="K463" s="15"/>
      <c r="L463" s="15"/>
      <c r="M463" s="15"/>
      <c r="N463" s="15"/>
      <c r="O463" s="15"/>
      <c r="P463" s="15"/>
      <c r="Q463" s="15"/>
      <c r="R463" s="15"/>
      <c r="S463" s="9"/>
      <c r="T463" s="6"/>
      <c r="U463" s="6"/>
    </row>
    <row r="464" spans="2:21" s="118" customFormat="1">
      <c r="B464" s="15"/>
      <c r="C464" s="15"/>
      <c r="D464" s="15" t="s">
        <v>97</v>
      </c>
      <c r="E464" s="15"/>
      <c r="F464" s="15"/>
      <c r="G464" s="15"/>
      <c r="H464" s="15"/>
      <c r="I464" s="15"/>
      <c r="J464" s="15"/>
      <c r="K464" s="15"/>
      <c r="L464" s="15"/>
      <c r="M464" s="15"/>
      <c r="N464" s="15"/>
      <c r="O464" s="15"/>
      <c r="P464" s="15"/>
      <c r="Q464" s="15"/>
      <c r="R464" s="15"/>
      <c r="S464" s="9"/>
      <c r="T464" s="6"/>
      <c r="U464" s="6"/>
    </row>
    <row r="465" spans="2:21" s="118" customFormat="1">
      <c r="B465" s="15"/>
      <c r="C465" s="15"/>
      <c r="D465" s="15" t="s">
        <v>880</v>
      </c>
      <c r="E465" s="15"/>
      <c r="F465" s="15"/>
      <c r="G465" s="15"/>
      <c r="H465" s="15"/>
      <c r="I465" s="15"/>
      <c r="J465" s="15"/>
      <c r="K465" s="15"/>
      <c r="L465" s="15"/>
      <c r="M465" s="15"/>
      <c r="N465" s="15"/>
      <c r="O465" s="15"/>
      <c r="P465" s="15"/>
      <c r="Q465" s="15"/>
      <c r="R465" s="15"/>
      <c r="S465" s="9"/>
      <c r="T465" s="6"/>
      <c r="U465" s="6"/>
    </row>
    <row r="466" spans="2:21" s="118" customFormat="1">
      <c r="B466" s="15"/>
      <c r="C466" s="15"/>
      <c r="D466" s="15" t="s">
        <v>881</v>
      </c>
      <c r="E466" s="15"/>
      <c r="F466" s="15"/>
      <c r="G466" s="15"/>
      <c r="H466" s="15"/>
      <c r="I466" s="15"/>
      <c r="J466" s="15"/>
      <c r="K466" s="15"/>
      <c r="L466" s="15"/>
      <c r="M466" s="15"/>
      <c r="N466" s="15"/>
      <c r="O466" s="15"/>
      <c r="P466" s="15"/>
      <c r="Q466" s="15"/>
      <c r="R466" s="15"/>
      <c r="S466" s="9"/>
      <c r="T466" s="6"/>
      <c r="U466" s="6"/>
    </row>
    <row r="467" spans="2:21" s="118" customFormat="1">
      <c r="B467" s="15"/>
      <c r="C467" s="15"/>
      <c r="D467" s="15" t="s">
        <v>98</v>
      </c>
      <c r="E467" s="15"/>
      <c r="F467" s="15"/>
      <c r="G467" s="15"/>
      <c r="H467" s="15"/>
      <c r="I467" s="15"/>
      <c r="J467" s="15"/>
      <c r="K467" s="15"/>
      <c r="L467" s="15"/>
      <c r="M467" s="15"/>
      <c r="N467" s="15"/>
      <c r="O467" s="15"/>
      <c r="P467" s="15"/>
      <c r="Q467" s="15"/>
      <c r="R467" s="15"/>
      <c r="S467" s="9"/>
      <c r="T467" s="6"/>
      <c r="U467" s="6"/>
    </row>
    <row r="468" spans="2:21" s="118" customFormat="1">
      <c r="B468" s="15"/>
      <c r="C468" s="15"/>
      <c r="D468" s="15" t="s">
        <v>882</v>
      </c>
      <c r="E468" s="15"/>
      <c r="F468" s="15"/>
      <c r="G468" s="15"/>
      <c r="H468" s="15"/>
      <c r="I468" s="15"/>
      <c r="J468" s="15"/>
      <c r="K468" s="15"/>
      <c r="L468" s="15"/>
      <c r="M468" s="15"/>
      <c r="N468" s="15"/>
      <c r="O468" s="15"/>
      <c r="P468" s="15"/>
      <c r="Q468" s="15"/>
      <c r="R468" s="15"/>
      <c r="S468" s="9"/>
      <c r="T468" s="6"/>
      <c r="U468" s="6"/>
    </row>
    <row r="469" spans="2:21" s="118" customFormat="1">
      <c r="B469" s="15"/>
      <c r="C469" s="15"/>
      <c r="D469" s="15" t="s">
        <v>883</v>
      </c>
      <c r="E469" s="15"/>
      <c r="F469" s="15"/>
      <c r="G469" s="15"/>
      <c r="H469" s="15"/>
      <c r="I469" s="15"/>
      <c r="J469" s="15"/>
      <c r="K469" s="15"/>
      <c r="L469" s="15"/>
      <c r="M469" s="15"/>
      <c r="N469" s="15"/>
      <c r="O469" s="15"/>
      <c r="P469" s="15"/>
      <c r="Q469" s="15"/>
      <c r="R469" s="15"/>
      <c r="S469" s="9"/>
      <c r="T469" s="6"/>
      <c r="U469" s="6"/>
    </row>
    <row r="470" spans="2:21" s="118" customFormat="1">
      <c r="B470" s="15"/>
      <c r="C470" s="15"/>
      <c r="D470" s="15" t="s">
        <v>884</v>
      </c>
      <c r="E470" s="15"/>
      <c r="F470" s="15"/>
      <c r="G470" s="15"/>
      <c r="H470" s="15"/>
      <c r="I470" s="15"/>
      <c r="J470" s="15"/>
      <c r="K470" s="15"/>
      <c r="L470" s="15"/>
      <c r="M470" s="15"/>
      <c r="N470" s="15"/>
      <c r="O470" s="15"/>
      <c r="P470" s="15"/>
      <c r="Q470" s="15"/>
      <c r="R470" s="15"/>
      <c r="S470" s="9"/>
      <c r="T470" s="6"/>
      <c r="U470" s="6"/>
    </row>
    <row r="471" spans="2:21" s="118" customFormat="1">
      <c r="B471" s="15"/>
      <c r="C471" s="15"/>
      <c r="D471" s="15" t="s">
        <v>885</v>
      </c>
      <c r="E471" s="15"/>
      <c r="F471" s="15"/>
      <c r="G471" s="15"/>
      <c r="H471" s="15"/>
      <c r="I471" s="15"/>
      <c r="J471" s="15"/>
      <c r="K471" s="15"/>
      <c r="L471" s="15"/>
      <c r="M471" s="15"/>
      <c r="N471" s="15"/>
      <c r="O471" s="15"/>
      <c r="P471" s="15"/>
      <c r="Q471" s="15"/>
      <c r="R471" s="15"/>
      <c r="S471" s="9"/>
      <c r="T471" s="6"/>
      <c r="U471" s="6"/>
    </row>
    <row r="472" spans="2:21" s="118" customFormat="1">
      <c r="B472" s="15"/>
      <c r="C472" s="15"/>
      <c r="D472" s="15" t="s">
        <v>99</v>
      </c>
      <c r="E472" s="15"/>
      <c r="F472" s="15"/>
      <c r="G472" s="15"/>
      <c r="H472" s="15"/>
      <c r="I472" s="15"/>
      <c r="J472" s="15"/>
      <c r="K472" s="15"/>
      <c r="L472" s="15"/>
      <c r="M472" s="15"/>
      <c r="N472" s="15"/>
      <c r="O472" s="15"/>
      <c r="P472" s="15"/>
      <c r="Q472" s="15"/>
      <c r="R472" s="15"/>
      <c r="S472" s="9"/>
      <c r="T472" s="6"/>
      <c r="U472" s="6"/>
    </row>
    <row r="473" spans="2:21" s="118" customFormat="1">
      <c r="B473" s="15"/>
      <c r="C473" s="15"/>
      <c r="D473" s="15" t="s">
        <v>108</v>
      </c>
      <c r="E473" s="15"/>
      <c r="F473" s="15"/>
      <c r="G473" s="15"/>
      <c r="H473" s="15"/>
      <c r="I473" s="15"/>
      <c r="J473" s="15"/>
      <c r="K473" s="15"/>
      <c r="L473" s="15"/>
      <c r="M473" s="15"/>
      <c r="N473" s="15"/>
      <c r="O473" s="15"/>
      <c r="P473" s="15"/>
      <c r="Q473" s="15"/>
      <c r="R473" s="15"/>
      <c r="S473" s="9"/>
      <c r="T473" s="6"/>
      <c r="U473" s="6"/>
    </row>
    <row r="474" spans="2:21" s="118" customFormat="1">
      <c r="B474" s="15"/>
      <c r="C474" s="15"/>
      <c r="D474" s="15" t="s">
        <v>886</v>
      </c>
      <c r="E474" s="15"/>
      <c r="F474" s="15"/>
      <c r="G474" s="15"/>
      <c r="H474" s="15"/>
      <c r="I474" s="15"/>
      <c r="J474" s="15"/>
      <c r="K474" s="15"/>
      <c r="L474" s="15"/>
      <c r="M474" s="15"/>
      <c r="N474" s="15"/>
      <c r="O474" s="15"/>
      <c r="P474" s="15"/>
      <c r="Q474" s="15"/>
      <c r="R474" s="15"/>
      <c r="S474" s="9"/>
      <c r="T474" s="6"/>
      <c r="U474" s="6"/>
    </row>
    <row r="475" spans="2:21" s="118" customFormat="1">
      <c r="B475" s="15"/>
      <c r="C475" s="15"/>
      <c r="D475" s="15" t="s">
        <v>887</v>
      </c>
      <c r="E475" s="15"/>
      <c r="F475" s="15"/>
      <c r="G475" s="15"/>
      <c r="H475" s="15"/>
      <c r="I475" s="15"/>
      <c r="J475" s="15"/>
      <c r="K475" s="15"/>
      <c r="L475" s="15"/>
      <c r="M475" s="15"/>
      <c r="N475" s="15"/>
      <c r="O475" s="15"/>
      <c r="P475" s="15"/>
      <c r="Q475" s="15"/>
      <c r="R475" s="15"/>
      <c r="S475" s="9"/>
      <c r="T475" s="6"/>
      <c r="U475" s="6"/>
    </row>
    <row r="476" spans="2:21" s="118" customFormat="1">
      <c r="B476" s="15"/>
      <c r="C476" s="15"/>
      <c r="D476" s="15" t="s">
        <v>888</v>
      </c>
      <c r="E476" s="15"/>
      <c r="F476" s="15"/>
      <c r="G476" s="15"/>
      <c r="H476" s="15"/>
      <c r="I476" s="15"/>
      <c r="J476" s="15"/>
      <c r="K476" s="15"/>
      <c r="L476" s="15"/>
      <c r="M476" s="15"/>
      <c r="N476" s="15"/>
      <c r="O476" s="15"/>
      <c r="P476" s="15"/>
      <c r="Q476" s="15"/>
      <c r="R476" s="15"/>
      <c r="S476" s="9"/>
      <c r="T476" s="6"/>
      <c r="U476" s="6"/>
    </row>
    <row r="477" spans="2:21" s="118" customFormat="1">
      <c r="B477" s="15"/>
      <c r="C477" s="15"/>
      <c r="D477" s="15" t="s">
        <v>100</v>
      </c>
      <c r="E477" s="15"/>
      <c r="F477" s="15"/>
      <c r="G477" s="15"/>
      <c r="H477" s="15"/>
      <c r="I477" s="15"/>
      <c r="J477" s="15"/>
      <c r="K477" s="15"/>
      <c r="L477" s="15"/>
      <c r="M477" s="15"/>
      <c r="N477" s="15"/>
      <c r="O477" s="15"/>
      <c r="P477" s="15"/>
      <c r="Q477" s="15"/>
      <c r="R477" s="15"/>
      <c r="S477" s="9"/>
      <c r="T477" s="6"/>
      <c r="U477" s="6"/>
    </row>
    <row r="478" spans="2:21" s="118" customFormat="1">
      <c r="B478" s="15"/>
      <c r="C478" s="15"/>
      <c r="D478" s="15" t="s">
        <v>889</v>
      </c>
      <c r="E478" s="15"/>
      <c r="F478" s="15"/>
      <c r="G478" s="15"/>
      <c r="H478" s="15"/>
      <c r="I478" s="15"/>
      <c r="J478" s="15"/>
      <c r="K478" s="15"/>
      <c r="L478" s="15"/>
      <c r="M478" s="15"/>
      <c r="N478" s="15"/>
      <c r="O478" s="15"/>
      <c r="P478" s="15"/>
      <c r="Q478" s="15"/>
      <c r="R478" s="15"/>
      <c r="S478" s="9"/>
      <c r="T478" s="6"/>
      <c r="U478" s="6"/>
    </row>
    <row r="479" spans="2:21" s="118" customFormat="1">
      <c r="B479" s="15"/>
      <c r="C479" s="15"/>
      <c r="D479" s="15" t="s">
        <v>101</v>
      </c>
      <c r="E479" s="15"/>
      <c r="F479" s="15"/>
      <c r="G479" s="15"/>
      <c r="H479" s="15"/>
      <c r="I479" s="15"/>
      <c r="J479" s="15"/>
      <c r="K479" s="15"/>
      <c r="L479" s="15"/>
      <c r="M479" s="15"/>
      <c r="N479" s="15"/>
      <c r="O479" s="15"/>
      <c r="P479" s="15"/>
      <c r="Q479" s="15"/>
      <c r="R479" s="15"/>
      <c r="S479" s="9"/>
      <c r="T479" s="6"/>
      <c r="U479" s="6"/>
    </row>
    <row r="480" spans="2:21" s="118" customFormat="1">
      <c r="B480" s="15"/>
      <c r="C480" s="15"/>
      <c r="D480" s="15" t="s">
        <v>890</v>
      </c>
      <c r="E480" s="15"/>
      <c r="F480" s="15"/>
      <c r="G480" s="15"/>
      <c r="H480" s="15"/>
      <c r="I480" s="15"/>
      <c r="J480" s="15"/>
      <c r="K480" s="15"/>
      <c r="L480" s="15"/>
      <c r="M480" s="15"/>
      <c r="N480" s="15"/>
      <c r="O480" s="15"/>
      <c r="P480" s="15"/>
      <c r="Q480" s="15"/>
      <c r="R480" s="15"/>
      <c r="S480" s="9"/>
      <c r="T480" s="6"/>
      <c r="U480" s="6"/>
    </row>
    <row r="481" spans="2:21" s="118" customFormat="1">
      <c r="B481" s="15"/>
      <c r="C481" s="15"/>
      <c r="D481" s="15" t="s">
        <v>102</v>
      </c>
      <c r="E481" s="15"/>
      <c r="F481" s="15"/>
      <c r="G481" s="15"/>
      <c r="H481" s="15"/>
      <c r="I481" s="15"/>
      <c r="J481" s="15"/>
      <c r="K481" s="15"/>
      <c r="L481" s="15"/>
      <c r="M481" s="15"/>
      <c r="N481" s="15"/>
      <c r="O481" s="15"/>
      <c r="P481" s="15"/>
      <c r="Q481" s="15"/>
      <c r="R481" s="15"/>
      <c r="S481" s="9"/>
      <c r="T481" s="6"/>
      <c r="U481" s="6"/>
    </row>
    <row r="482" spans="2:21" s="118" customFormat="1">
      <c r="B482" s="15"/>
      <c r="C482" s="15"/>
      <c r="D482" s="15" t="s">
        <v>69</v>
      </c>
      <c r="E482" s="15"/>
      <c r="F482" s="15"/>
      <c r="G482" s="15"/>
      <c r="H482" s="15"/>
      <c r="I482" s="15"/>
      <c r="J482" s="15"/>
      <c r="K482" s="15"/>
      <c r="L482" s="15"/>
      <c r="M482" s="15"/>
      <c r="N482" s="15"/>
      <c r="O482" s="15"/>
      <c r="P482" s="15"/>
      <c r="Q482" s="15"/>
      <c r="R482" s="15"/>
      <c r="S482" s="9"/>
      <c r="T482" s="6"/>
      <c r="U482" s="6"/>
    </row>
    <row r="483" spans="2:21" s="118" customFormat="1">
      <c r="B483" s="15"/>
      <c r="C483" s="15"/>
      <c r="D483" s="15" t="s">
        <v>103</v>
      </c>
      <c r="E483" s="15"/>
      <c r="F483" s="15"/>
      <c r="G483" s="15"/>
      <c r="H483" s="15"/>
      <c r="I483" s="15"/>
      <c r="J483" s="15"/>
      <c r="K483" s="15"/>
      <c r="L483" s="15"/>
      <c r="M483" s="15"/>
      <c r="N483" s="15"/>
      <c r="O483" s="15"/>
      <c r="P483" s="15"/>
      <c r="Q483" s="15"/>
      <c r="R483" s="15"/>
      <c r="S483" s="9"/>
      <c r="T483" s="6"/>
      <c r="U483" s="6"/>
    </row>
    <row r="484" spans="2:21" s="118" customFormat="1">
      <c r="B484" s="15"/>
      <c r="C484" s="15"/>
      <c r="D484" s="15" t="s">
        <v>891</v>
      </c>
      <c r="E484" s="15"/>
      <c r="F484" s="15"/>
      <c r="G484" s="15"/>
      <c r="H484" s="15"/>
      <c r="I484" s="15"/>
      <c r="J484" s="15"/>
      <c r="K484" s="15"/>
      <c r="L484" s="15"/>
      <c r="M484" s="15"/>
      <c r="N484" s="15"/>
      <c r="O484" s="15"/>
      <c r="P484" s="15"/>
      <c r="Q484" s="15"/>
      <c r="R484" s="15"/>
      <c r="S484" s="9"/>
      <c r="T484" s="6"/>
      <c r="U484" s="6"/>
    </row>
    <row r="485" spans="2:21" s="118" customFormat="1">
      <c r="B485" s="15"/>
      <c r="C485" s="15"/>
      <c r="D485" s="15" t="s">
        <v>892</v>
      </c>
      <c r="E485" s="15"/>
      <c r="F485" s="15"/>
      <c r="G485" s="15"/>
      <c r="H485" s="15"/>
      <c r="I485" s="15"/>
      <c r="J485" s="15"/>
      <c r="K485" s="15"/>
      <c r="L485" s="15"/>
      <c r="M485" s="15"/>
      <c r="N485" s="15"/>
      <c r="O485" s="15"/>
      <c r="P485" s="15"/>
      <c r="Q485" s="15"/>
      <c r="R485" s="15"/>
      <c r="S485" s="9"/>
      <c r="T485" s="15"/>
    </row>
    <row r="486" spans="2:21" s="118" customFormat="1">
      <c r="B486" s="15"/>
      <c r="C486" s="15"/>
      <c r="D486" s="15" t="s">
        <v>104</v>
      </c>
      <c r="E486" s="15"/>
      <c r="F486" s="15"/>
      <c r="G486" s="15"/>
      <c r="H486" s="15"/>
      <c r="I486" s="15"/>
      <c r="J486" s="15"/>
      <c r="K486" s="15"/>
      <c r="L486" s="15"/>
      <c r="M486" s="15"/>
      <c r="N486" s="15"/>
      <c r="O486" s="15"/>
      <c r="P486" s="15"/>
      <c r="Q486" s="15"/>
      <c r="R486" s="15"/>
      <c r="S486" s="9"/>
      <c r="T486" s="15"/>
    </row>
    <row r="487" spans="2:21" s="118" customFormat="1">
      <c r="B487" s="15"/>
      <c r="C487" s="15"/>
      <c r="D487" s="15" t="s">
        <v>105</v>
      </c>
      <c r="E487" s="15"/>
      <c r="F487" s="15"/>
      <c r="G487" s="15"/>
      <c r="H487" s="15"/>
      <c r="I487" s="15"/>
      <c r="J487" s="15"/>
      <c r="K487" s="15"/>
      <c r="L487" s="15"/>
      <c r="M487" s="15"/>
      <c r="N487" s="15"/>
      <c r="O487" s="15"/>
      <c r="P487" s="15"/>
      <c r="Q487" s="15"/>
      <c r="R487" s="15"/>
      <c r="S487" s="9"/>
      <c r="T487" s="15"/>
    </row>
    <row r="488" spans="2:21" s="118" customFormat="1">
      <c r="B488" s="15"/>
      <c r="C488" s="15"/>
      <c r="D488" s="15" t="s">
        <v>893</v>
      </c>
      <c r="E488" s="15"/>
      <c r="F488" s="15"/>
      <c r="G488" s="15"/>
      <c r="H488" s="15"/>
      <c r="I488" s="15"/>
      <c r="J488" s="15"/>
      <c r="K488" s="15"/>
      <c r="L488" s="15"/>
      <c r="M488" s="15"/>
      <c r="N488" s="15"/>
      <c r="O488" s="15"/>
      <c r="P488" s="15"/>
      <c r="Q488" s="15"/>
      <c r="R488" s="15"/>
      <c r="S488" s="9"/>
      <c r="T488" s="15"/>
    </row>
    <row r="489" spans="2:21" s="118" customFormat="1">
      <c r="B489" s="15"/>
      <c r="C489" s="15"/>
      <c r="D489" s="15" t="s">
        <v>106</v>
      </c>
      <c r="E489" s="15"/>
      <c r="F489" s="15"/>
      <c r="G489" s="15"/>
      <c r="H489" s="15"/>
      <c r="I489" s="15"/>
      <c r="J489" s="15"/>
      <c r="K489" s="15"/>
      <c r="L489" s="15"/>
      <c r="M489" s="15"/>
      <c r="N489" s="15"/>
      <c r="O489" s="15"/>
      <c r="P489" s="15"/>
      <c r="Q489" s="15"/>
      <c r="R489" s="15"/>
      <c r="S489" s="9"/>
      <c r="T489" s="15"/>
    </row>
    <row r="490" spans="2:21" s="118" customFormat="1">
      <c r="B490" s="15"/>
      <c r="C490" s="15"/>
      <c r="D490" s="15" t="s">
        <v>894</v>
      </c>
      <c r="E490" s="15"/>
      <c r="F490" s="15"/>
      <c r="G490" s="15"/>
      <c r="H490" s="15"/>
      <c r="I490" s="15"/>
      <c r="J490" s="15"/>
      <c r="K490" s="15"/>
      <c r="L490" s="15"/>
      <c r="M490" s="15"/>
      <c r="N490" s="15"/>
      <c r="O490" s="15"/>
      <c r="P490" s="15"/>
      <c r="Q490" s="15"/>
      <c r="R490" s="15"/>
      <c r="S490" s="9"/>
      <c r="T490" s="15"/>
    </row>
    <row r="491" spans="2:21" s="118" customFormat="1">
      <c r="B491" s="15"/>
      <c r="C491" s="15"/>
      <c r="D491" s="15" t="s">
        <v>895</v>
      </c>
      <c r="E491" s="15"/>
      <c r="F491" s="15"/>
      <c r="G491" s="15"/>
      <c r="H491" s="15"/>
      <c r="I491" s="15"/>
      <c r="J491" s="15"/>
      <c r="K491" s="15"/>
      <c r="L491" s="15"/>
      <c r="M491" s="15"/>
      <c r="N491" s="15"/>
      <c r="O491" s="15"/>
      <c r="P491" s="15"/>
      <c r="Q491" s="15"/>
      <c r="R491" s="15"/>
      <c r="S491" s="9"/>
      <c r="T491" s="15"/>
    </row>
    <row r="492" spans="2:21" s="118" customFormat="1">
      <c r="B492" s="15"/>
      <c r="C492" s="15"/>
      <c r="D492" s="15" t="s">
        <v>107</v>
      </c>
      <c r="E492" s="15"/>
      <c r="F492" s="15"/>
      <c r="G492" s="15"/>
      <c r="H492" s="15"/>
      <c r="I492" s="15"/>
      <c r="J492" s="15"/>
      <c r="K492" s="15"/>
      <c r="L492" s="15"/>
      <c r="M492" s="15"/>
      <c r="N492" s="15"/>
      <c r="O492" s="15"/>
      <c r="P492" s="15"/>
      <c r="Q492" s="15"/>
      <c r="R492" s="15"/>
      <c r="S492" s="9"/>
      <c r="T492" s="15"/>
    </row>
    <row r="493" spans="2:21" s="118" customFormat="1">
      <c r="B493" s="15"/>
      <c r="C493" s="15"/>
      <c r="D493" s="15" t="s">
        <v>896</v>
      </c>
      <c r="E493" s="15"/>
      <c r="F493" s="15"/>
      <c r="G493" s="15"/>
      <c r="H493" s="15"/>
      <c r="I493" s="15"/>
      <c r="J493" s="15"/>
      <c r="K493" s="15"/>
      <c r="L493" s="15"/>
      <c r="M493" s="15"/>
      <c r="N493" s="15"/>
      <c r="O493" s="15"/>
      <c r="P493" s="15"/>
      <c r="Q493" s="15"/>
      <c r="R493" s="15"/>
      <c r="S493" s="9"/>
      <c r="T493" s="15"/>
    </row>
    <row r="494" spans="2:21" s="118" customFormat="1">
      <c r="B494" s="15"/>
      <c r="C494" s="15"/>
      <c r="D494" s="15" t="s">
        <v>897</v>
      </c>
      <c r="E494" s="15"/>
      <c r="F494" s="15"/>
      <c r="G494" s="15"/>
      <c r="H494" s="15"/>
      <c r="I494" s="15"/>
      <c r="J494" s="15"/>
      <c r="K494" s="15"/>
      <c r="L494" s="15"/>
      <c r="M494" s="15"/>
      <c r="N494" s="15"/>
      <c r="O494" s="15"/>
      <c r="P494" s="15"/>
      <c r="Q494" s="15"/>
      <c r="R494" s="15"/>
      <c r="S494" s="9"/>
      <c r="T494" s="15"/>
    </row>
    <row r="495" spans="2:21" s="118" customFormat="1">
      <c r="B495" s="15"/>
      <c r="C495" s="15"/>
      <c r="D495" s="15" t="s">
        <v>898</v>
      </c>
      <c r="E495" s="15"/>
      <c r="F495" s="15"/>
      <c r="G495" s="15"/>
      <c r="H495" s="15"/>
      <c r="I495" s="15"/>
      <c r="J495" s="15"/>
      <c r="K495" s="15"/>
      <c r="L495" s="15"/>
      <c r="M495" s="15"/>
      <c r="N495" s="15"/>
      <c r="O495" s="15"/>
      <c r="P495" s="15"/>
      <c r="Q495" s="15"/>
      <c r="R495" s="15"/>
      <c r="S495" s="9"/>
      <c r="T495" s="15"/>
    </row>
    <row r="496" spans="2:21" s="118" customFormat="1">
      <c r="B496" s="15"/>
      <c r="C496" s="15"/>
      <c r="D496" s="15" t="s">
        <v>899</v>
      </c>
      <c r="E496" s="15"/>
      <c r="F496" s="15"/>
      <c r="G496" s="15"/>
      <c r="H496" s="15"/>
      <c r="I496" s="15"/>
      <c r="J496" s="15"/>
      <c r="K496" s="15"/>
      <c r="L496" s="15"/>
      <c r="M496" s="15"/>
      <c r="N496" s="15"/>
      <c r="O496" s="15"/>
      <c r="P496" s="15"/>
      <c r="Q496" s="15"/>
      <c r="R496" s="15"/>
      <c r="S496" s="9"/>
      <c r="T496" s="15"/>
    </row>
    <row r="497" spans="2:20" s="118" customFormat="1">
      <c r="B497" s="15"/>
      <c r="C497" s="15"/>
      <c r="D497" s="15" t="s">
        <v>110</v>
      </c>
      <c r="E497" s="15"/>
      <c r="F497" s="15"/>
      <c r="G497" s="15"/>
      <c r="H497" s="15"/>
      <c r="I497" s="15"/>
      <c r="J497" s="15"/>
      <c r="K497" s="15"/>
      <c r="L497" s="15"/>
      <c r="M497" s="15"/>
      <c r="N497" s="15"/>
      <c r="O497" s="15"/>
      <c r="P497" s="15"/>
      <c r="Q497" s="15"/>
      <c r="R497" s="15"/>
      <c r="S497" s="9"/>
      <c r="T497" s="15"/>
    </row>
    <row r="498" spans="2:20" s="118" customFormat="1">
      <c r="B498" s="15"/>
      <c r="C498" s="15"/>
      <c r="D498" s="15" t="s">
        <v>900</v>
      </c>
      <c r="E498" s="15"/>
      <c r="F498" s="15"/>
      <c r="G498" s="15"/>
      <c r="H498" s="15"/>
      <c r="I498" s="15"/>
      <c r="J498" s="15"/>
      <c r="K498" s="15"/>
      <c r="L498" s="15"/>
      <c r="M498" s="15"/>
      <c r="N498" s="15"/>
      <c r="O498" s="15"/>
      <c r="P498" s="15"/>
      <c r="Q498" s="15"/>
      <c r="R498" s="15"/>
      <c r="S498" s="9"/>
      <c r="T498" s="15"/>
    </row>
    <row r="499" spans="2:20" s="118" customFormat="1">
      <c r="B499" s="15"/>
      <c r="C499" s="15"/>
      <c r="D499" s="15" t="s">
        <v>901</v>
      </c>
      <c r="E499" s="15"/>
      <c r="F499" s="15"/>
      <c r="G499" s="15"/>
      <c r="H499" s="15"/>
      <c r="I499" s="15"/>
      <c r="J499" s="15"/>
      <c r="K499" s="15"/>
      <c r="L499" s="15"/>
      <c r="M499" s="15"/>
      <c r="N499" s="15"/>
      <c r="O499" s="15"/>
      <c r="P499" s="15"/>
      <c r="Q499" s="15"/>
      <c r="R499" s="15"/>
      <c r="S499" s="9"/>
      <c r="T499" s="15"/>
    </row>
    <row r="500" spans="2:20" s="118" customFormat="1">
      <c r="B500" s="15"/>
      <c r="C500" s="15"/>
      <c r="D500" s="15" t="s">
        <v>902</v>
      </c>
      <c r="E500" s="15"/>
      <c r="F500" s="15"/>
      <c r="G500" s="15"/>
      <c r="H500" s="15"/>
      <c r="I500" s="15"/>
      <c r="J500" s="15"/>
      <c r="K500" s="15"/>
      <c r="L500" s="15"/>
      <c r="M500" s="15"/>
      <c r="N500" s="15"/>
      <c r="O500" s="15"/>
      <c r="P500" s="15"/>
      <c r="Q500" s="15"/>
      <c r="R500" s="15"/>
      <c r="S500" s="9"/>
      <c r="T500" s="15"/>
    </row>
    <row r="501" spans="2:20" s="118" customFormat="1">
      <c r="B501" s="15"/>
      <c r="C501" s="15"/>
      <c r="D501" s="15" t="s">
        <v>903</v>
      </c>
      <c r="E501" s="15"/>
      <c r="F501" s="15"/>
      <c r="G501" s="15"/>
      <c r="H501" s="15"/>
      <c r="I501" s="15"/>
      <c r="J501" s="15"/>
      <c r="K501" s="15"/>
      <c r="L501" s="15"/>
      <c r="M501" s="15"/>
      <c r="N501" s="15"/>
      <c r="O501" s="15"/>
      <c r="P501" s="15"/>
      <c r="Q501" s="15"/>
      <c r="R501" s="15"/>
      <c r="S501" s="9"/>
      <c r="T501" s="15"/>
    </row>
    <row r="502" spans="2:20" s="118" customFormat="1">
      <c r="B502" s="15"/>
      <c r="C502" s="15"/>
      <c r="D502" s="15" t="s">
        <v>904</v>
      </c>
      <c r="E502" s="15"/>
      <c r="F502" s="15"/>
      <c r="G502" s="15"/>
      <c r="H502" s="15"/>
      <c r="I502" s="15"/>
      <c r="J502" s="15"/>
      <c r="K502" s="15"/>
      <c r="L502" s="15"/>
      <c r="M502" s="15"/>
      <c r="N502" s="15"/>
      <c r="O502" s="15"/>
      <c r="P502" s="15"/>
      <c r="Q502" s="15"/>
      <c r="R502" s="15"/>
      <c r="S502" s="9"/>
      <c r="T502" s="15"/>
    </row>
    <row r="503" spans="2:20" s="118" customFormat="1">
      <c r="B503" s="15"/>
      <c r="C503" s="15"/>
      <c r="D503" s="15" t="s">
        <v>112</v>
      </c>
      <c r="E503" s="15"/>
      <c r="F503" s="15"/>
      <c r="G503" s="15"/>
      <c r="H503" s="15"/>
      <c r="I503" s="15"/>
      <c r="J503" s="15"/>
      <c r="K503" s="15"/>
      <c r="L503" s="15"/>
      <c r="M503" s="15"/>
      <c r="N503" s="15"/>
      <c r="O503" s="15"/>
      <c r="P503" s="15"/>
      <c r="Q503" s="15"/>
      <c r="R503" s="15"/>
      <c r="S503" s="9"/>
      <c r="T503" s="15"/>
    </row>
    <row r="504" spans="2:20" s="118" customFormat="1">
      <c r="B504" s="15"/>
      <c r="C504" s="15"/>
      <c r="D504" s="15" t="s">
        <v>113</v>
      </c>
      <c r="E504" s="15"/>
      <c r="F504" s="15"/>
      <c r="G504" s="15"/>
      <c r="H504" s="15"/>
      <c r="I504" s="15"/>
      <c r="J504" s="15"/>
      <c r="K504" s="15"/>
      <c r="L504" s="15"/>
      <c r="M504" s="15"/>
      <c r="N504" s="15"/>
      <c r="O504" s="15"/>
      <c r="P504" s="15"/>
      <c r="Q504" s="15"/>
      <c r="R504" s="15"/>
      <c r="S504" s="9"/>
      <c r="T504" s="15"/>
    </row>
    <row r="505" spans="2:20" s="118" customFormat="1">
      <c r="B505" s="15"/>
      <c r="C505" s="15"/>
      <c r="D505" s="15" t="s">
        <v>905</v>
      </c>
      <c r="E505" s="15"/>
      <c r="F505" s="15"/>
      <c r="G505" s="15"/>
      <c r="H505" s="15"/>
      <c r="I505" s="15"/>
      <c r="J505" s="15"/>
      <c r="K505" s="15"/>
      <c r="L505" s="15"/>
      <c r="M505" s="15"/>
      <c r="N505" s="15"/>
      <c r="O505" s="15"/>
      <c r="P505" s="15"/>
      <c r="Q505" s="15"/>
      <c r="R505" s="15"/>
      <c r="S505" s="9"/>
      <c r="T505" s="15"/>
    </row>
    <row r="506" spans="2:20" s="118" customFormat="1">
      <c r="B506" s="15"/>
      <c r="C506" s="15"/>
      <c r="D506" s="15" t="s">
        <v>114</v>
      </c>
      <c r="E506" s="15"/>
      <c r="F506" s="15"/>
      <c r="G506" s="15"/>
      <c r="H506" s="15"/>
      <c r="I506" s="15"/>
      <c r="J506" s="15"/>
      <c r="K506" s="15"/>
      <c r="L506" s="15"/>
      <c r="M506" s="15"/>
      <c r="N506" s="15"/>
      <c r="O506" s="15"/>
      <c r="P506" s="15"/>
      <c r="Q506" s="15"/>
      <c r="R506" s="15"/>
      <c r="S506" s="9"/>
      <c r="T506" s="15"/>
    </row>
    <row r="507" spans="2:20" s="118" customFormat="1">
      <c r="B507" s="15"/>
      <c r="C507" s="15"/>
      <c r="D507" s="15" t="s">
        <v>906</v>
      </c>
      <c r="E507" s="15"/>
      <c r="F507" s="15"/>
      <c r="G507" s="15"/>
      <c r="H507" s="15"/>
      <c r="I507" s="15"/>
      <c r="J507" s="15"/>
      <c r="K507" s="15"/>
      <c r="L507" s="15"/>
      <c r="M507" s="15"/>
      <c r="N507" s="15"/>
      <c r="O507" s="15"/>
      <c r="P507" s="15"/>
      <c r="Q507" s="15"/>
      <c r="R507" s="15"/>
      <c r="S507" s="9"/>
      <c r="T507" s="15"/>
    </row>
    <row r="508" spans="2:20" s="118" customFormat="1">
      <c r="B508" s="15"/>
      <c r="C508" s="15"/>
      <c r="D508" s="15" t="s">
        <v>115</v>
      </c>
      <c r="E508" s="15"/>
      <c r="F508" s="15"/>
      <c r="G508" s="15"/>
      <c r="H508" s="15"/>
      <c r="I508" s="15"/>
      <c r="J508" s="15"/>
      <c r="K508" s="15"/>
      <c r="L508" s="15"/>
      <c r="M508" s="15"/>
      <c r="N508" s="15"/>
      <c r="O508" s="15"/>
      <c r="P508" s="15"/>
      <c r="Q508" s="15"/>
      <c r="R508" s="15"/>
      <c r="S508" s="9"/>
      <c r="T508" s="15"/>
    </row>
    <row r="509" spans="2:20" s="118" customFormat="1">
      <c r="B509" s="15"/>
      <c r="C509" s="15"/>
      <c r="D509" s="15" t="s">
        <v>907</v>
      </c>
      <c r="E509" s="15"/>
      <c r="F509" s="15"/>
      <c r="G509" s="15"/>
      <c r="H509" s="15"/>
      <c r="I509" s="15"/>
      <c r="J509" s="15"/>
      <c r="K509" s="15"/>
      <c r="L509" s="15"/>
      <c r="M509" s="15"/>
      <c r="N509" s="15"/>
      <c r="O509" s="15"/>
      <c r="P509" s="15"/>
      <c r="Q509" s="15"/>
      <c r="R509" s="15"/>
      <c r="S509" s="9"/>
      <c r="T509" s="15"/>
    </row>
    <row r="510" spans="2:20" s="118" customFormat="1">
      <c r="B510" s="15"/>
      <c r="C510" s="15"/>
      <c r="D510" s="15" t="s">
        <v>908</v>
      </c>
      <c r="E510" s="15"/>
      <c r="F510" s="15"/>
      <c r="G510" s="15"/>
      <c r="H510" s="15"/>
      <c r="I510" s="15"/>
      <c r="J510" s="15"/>
      <c r="K510" s="15"/>
      <c r="L510" s="15"/>
      <c r="M510" s="15"/>
      <c r="N510" s="15"/>
      <c r="O510" s="15"/>
      <c r="P510" s="15"/>
      <c r="Q510" s="15"/>
      <c r="R510" s="15"/>
      <c r="S510" s="9"/>
      <c r="T510" s="15"/>
    </row>
    <row r="511" spans="2:20" s="118" customFormat="1">
      <c r="B511" s="15"/>
      <c r="C511" s="15"/>
      <c r="D511" s="15" t="s">
        <v>116</v>
      </c>
      <c r="E511" s="15"/>
      <c r="F511" s="15"/>
      <c r="G511" s="15"/>
      <c r="H511" s="15"/>
      <c r="I511" s="15"/>
      <c r="J511" s="15"/>
      <c r="K511" s="15"/>
      <c r="L511" s="15"/>
      <c r="M511" s="15"/>
      <c r="N511" s="15"/>
      <c r="O511" s="15"/>
      <c r="P511" s="15"/>
      <c r="Q511" s="15"/>
      <c r="R511" s="15"/>
      <c r="S511" s="9"/>
      <c r="T511" s="15"/>
    </row>
    <row r="512" spans="2:20" s="118" customFormat="1">
      <c r="B512" s="15"/>
      <c r="C512" s="15"/>
      <c r="D512" s="15" t="s">
        <v>909</v>
      </c>
      <c r="E512" s="15"/>
      <c r="F512" s="15"/>
      <c r="G512" s="15"/>
      <c r="H512" s="15"/>
      <c r="I512" s="15"/>
      <c r="J512" s="15"/>
      <c r="K512" s="15"/>
      <c r="L512" s="15"/>
      <c r="M512" s="15"/>
      <c r="N512" s="15"/>
      <c r="O512" s="15"/>
      <c r="P512" s="15"/>
      <c r="Q512" s="15"/>
      <c r="R512" s="15"/>
      <c r="S512" s="9"/>
      <c r="T512" s="15"/>
    </row>
    <row r="513" spans="2:20" s="118" customFormat="1">
      <c r="B513" s="15"/>
      <c r="C513" s="15"/>
      <c r="D513" s="15" t="s">
        <v>111</v>
      </c>
      <c r="E513" s="15"/>
      <c r="F513" s="15"/>
      <c r="G513" s="15"/>
      <c r="H513" s="15"/>
      <c r="I513" s="15"/>
      <c r="J513" s="15"/>
      <c r="K513" s="15"/>
      <c r="L513" s="15"/>
      <c r="M513" s="15"/>
      <c r="N513" s="15"/>
      <c r="O513" s="15"/>
      <c r="P513" s="15"/>
      <c r="Q513" s="15"/>
      <c r="R513" s="15"/>
      <c r="S513" s="9"/>
      <c r="T513" s="15"/>
    </row>
    <row r="514" spans="2:20" s="118" customFormat="1">
      <c r="B514" s="15"/>
      <c r="C514" s="15"/>
      <c r="D514" s="15" t="s">
        <v>117</v>
      </c>
      <c r="E514" s="15"/>
      <c r="F514" s="15"/>
      <c r="G514" s="15"/>
      <c r="H514" s="15"/>
      <c r="I514" s="15"/>
      <c r="J514" s="15"/>
      <c r="K514" s="15"/>
      <c r="L514" s="15"/>
      <c r="M514" s="15"/>
      <c r="N514" s="15"/>
      <c r="O514" s="15"/>
      <c r="P514" s="15"/>
      <c r="Q514" s="15"/>
      <c r="R514" s="15"/>
      <c r="S514" s="9"/>
      <c r="T514" s="15"/>
    </row>
    <row r="515" spans="2:20" s="118" customFormat="1">
      <c r="B515" s="15"/>
      <c r="C515" s="15"/>
      <c r="D515" s="15" t="s">
        <v>910</v>
      </c>
      <c r="E515" s="15"/>
      <c r="F515" s="15"/>
      <c r="G515" s="15"/>
      <c r="H515" s="15"/>
      <c r="I515" s="15"/>
      <c r="J515" s="15"/>
      <c r="K515" s="15"/>
      <c r="L515" s="15"/>
      <c r="M515" s="15"/>
      <c r="N515" s="15"/>
      <c r="O515" s="15"/>
      <c r="P515" s="15"/>
      <c r="Q515" s="15"/>
      <c r="R515" s="15"/>
      <c r="S515" s="9"/>
      <c r="T515" s="15"/>
    </row>
    <row r="516" spans="2:20" s="118" customFormat="1">
      <c r="B516" s="15"/>
      <c r="C516" s="15"/>
      <c r="D516" s="15" t="s">
        <v>118</v>
      </c>
      <c r="E516" s="15"/>
      <c r="F516" s="15"/>
      <c r="G516" s="15"/>
      <c r="H516" s="15"/>
      <c r="I516" s="15"/>
      <c r="J516" s="15"/>
      <c r="K516" s="15"/>
      <c r="L516" s="15"/>
      <c r="M516" s="15"/>
      <c r="N516" s="15"/>
      <c r="O516" s="15"/>
      <c r="P516" s="15"/>
      <c r="Q516" s="15"/>
      <c r="R516" s="15"/>
      <c r="S516" s="9"/>
      <c r="T516" s="15"/>
    </row>
    <row r="517" spans="2:20" s="118" customFormat="1">
      <c r="B517" s="15"/>
      <c r="C517" s="15"/>
      <c r="D517" s="15" t="s">
        <v>119</v>
      </c>
      <c r="E517" s="15"/>
      <c r="F517" s="15"/>
      <c r="G517" s="15"/>
      <c r="H517" s="15"/>
      <c r="I517" s="15"/>
      <c r="J517" s="15"/>
      <c r="K517" s="15"/>
      <c r="L517" s="15"/>
      <c r="M517" s="15"/>
      <c r="N517" s="15"/>
      <c r="O517" s="15"/>
      <c r="P517" s="15"/>
      <c r="Q517" s="15"/>
      <c r="R517" s="15"/>
      <c r="S517" s="9"/>
      <c r="T517" s="15"/>
    </row>
    <row r="518" spans="2:20" s="118" customFormat="1">
      <c r="B518" s="15"/>
      <c r="C518" s="15"/>
      <c r="D518" s="15" t="s">
        <v>96</v>
      </c>
      <c r="E518" s="15"/>
      <c r="F518" s="15"/>
      <c r="G518" s="15"/>
      <c r="H518" s="15"/>
      <c r="I518" s="15"/>
      <c r="J518" s="15"/>
      <c r="K518" s="15"/>
      <c r="L518" s="15"/>
      <c r="M518" s="15"/>
      <c r="N518" s="15"/>
      <c r="O518" s="15"/>
      <c r="P518" s="15"/>
      <c r="Q518" s="15"/>
      <c r="R518" s="15"/>
      <c r="S518" s="9"/>
      <c r="T518" s="15"/>
    </row>
    <row r="519" spans="2:20" s="118" customFormat="1">
      <c r="B519" s="15"/>
      <c r="C519" s="15"/>
      <c r="D519" s="15" t="s">
        <v>120</v>
      </c>
      <c r="E519" s="15"/>
      <c r="F519" s="15"/>
      <c r="G519" s="15"/>
      <c r="H519" s="15"/>
      <c r="I519" s="15"/>
      <c r="J519" s="15"/>
      <c r="K519" s="15"/>
      <c r="L519" s="15"/>
      <c r="M519" s="15"/>
      <c r="N519" s="15"/>
      <c r="O519" s="15"/>
      <c r="P519" s="15"/>
      <c r="Q519" s="15"/>
      <c r="R519" s="15"/>
      <c r="S519" s="9"/>
      <c r="T519" s="15"/>
    </row>
    <row r="520" spans="2:20" s="118" customFormat="1">
      <c r="B520" s="15"/>
      <c r="C520" s="15"/>
      <c r="D520" s="15" t="s">
        <v>911</v>
      </c>
      <c r="E520" s="15"/>
      <c r="F520" s="15"/>
      <c r="G520" s="15"/>
      <c r="H520" s="15"/>
      <c r="I520" s="15"/>
      <c r="J520" s="15"/>
      <c r="K520" s="15"/>
      <c r="L520" s="15"/>
      <c r="M520" s="15"/>
      <c r="N520" s="15"/>
      <c r="O520" s="15"/>
      <c r="P520" s="15"/>
      <c r="Q520" s="15"/>
      <c r="R520" s="15"/>
      <c r="S520" s="9"/>
      <c r="T520" s="15"/>
    </row>
    <row r="521" spans="2:20" s="118" customFormat="1">
      <c r="B521" s="15"/>
      <c r="C521" s="15"/>
      <c r="D521" s="15" t="s">
        <v>912</v>
      </c>
      <c r="E521" s="15"/>
      <c r="F521" s="15"/>
      <c r="G521" s="15"/>
      <c r="H521" s="15"/>
      <c r="I521" s="15"/>
      <c r="J521" s="15"/>
      <c r="K521" s="15"/>
      <c r="L521" s="15"/>
      <c r="M521" s="15"/>
      <c r="N521" s="15"/>
      <c r="O521" s="15"/>
      <c r="P521" s="15"/>
      <c r="Q521" s="15"/>
      <c r="R521" s="15"/>
      <c r="S521" s="9"/>
      <c r="T521" s="15"/>
    </row>
    <row r="522" spans="2:20" s="118" customFormat="1">
      <c r="B522" s="15"/>
      <c r="C522" s="15"/>
      <c r="D522" s="15" t="s">
        <v>913</v>
      </c>
      <c r="E522" s="15"/>
      <c r="F522" s="15"/>
      <c r="G522" s="15"/>
      <c r="H522" s="15"/>
      <c r="I522" s="15"/>
      <c r="J522" s="15"/>
      <c r="K522" s="15"/>
      <c r="L522" s="15"/>
      <c r="M522" s="15"/>
      <c r="N522" s="15"/>
      <c r="O522" s="15"/>
      <c r="P522" s="15"/>
      <c r="Q522" s="15"/>
      <c r="R522" s="15"/>
      <c r="S522" s="9"/>
      <c r="T522" s="15"/>
    </row>
    <row r="523" spans="2:20" s="118" customFormat="1">
      <c r="B523" s="15"/>
      <c r="C523" s="15"/>
      <c r="D523" s="15" t="s">
        <v>121</v>
      </c>
      <c r="E523" s="15"/>
      <c r="F523" s="15"/>
      <c r="G523" s="15"/>
      <c r="H523" s="15"/>
      <c r="I523" s="15"/>
      <c r="J523" s="15"/>
      <c r="K523" s="15"/>
      <c r="L523" s="15"/>
      <c r="M523" s="15"/>
      <c r="N523" s="15"/>
      <c r="O523" s="15"/>
      <c r="P523" s="15"/>
      <c r="Q523" s="15"/>
      <c r="R523" s="15"/>
      <c r="S523" s="9"/>
      <c r="T523" s="15"/>
    </row>
    <row r="524" spans="2:20" s="118" customFormat="1">
      <c r="B524" s="15"/>
      <c r="C524" s="15"/>
      <c r="D524" s="15" t="s">
        <v>914</v>
      </c>
      <c r="E524" s="15"/>
      <c r="F524" s="15"/>
      <c r="G524" s="15"/>
      <c r="H524" s="15"/>
      <c r="I524" s="15"/>
      <c r="J524" s="15"/>
      <c r="K524" s="15"/>
      <c r="L524" s="15"/>
      <c r="M524" s="15"/>
      <c r="N524" s="15"/>
      <c r="O524" s="15"/>
      <c r="P524" s="15"/>
      <c r="Q524" s="15"/>
      <c r="R524" s="15"/>
      <c r="S524" s="9"/>
      <c r="T524" s="15"/>
    </row>
    <row r="525" spans="2:20" s="118" customFormat="1">
      <c r="B525" s="15"/>
      <c r="C525" s="15"/>
      <c r="D525" s="15" t="s">
        <v>915</v>
      </c>
      <c r="E525" s="15"/>
      <c r="F525" s="15"/>
      <c r="G525" s="15"/>
      <c r="H525" s="15"/>
      <c r="I525" s="15"/>
      <c r="J525" s="15"/>
      <c r="K525" s="15"/>
      <c r="L525" s="15"/>
      <c r="M525" s="15"/>
      <c r="N525" s="15"/>
      <c r="O525" s="15"/>
      <c r="P525" s="15"/>
      <c r="Q525" s="15"/>
      <c r="R525" s="15"/>
      <c r="S525" s="9"/>
      <c r="T525" s="15"/>
    </row>
    <row r="526" spans="2:20" s="118" customFormat="1">
      <c r="B526" s="15"/>
      <c r="C526" s="15"/>
      <c r="D526" s="15" t="s">
        <v>122</v>
      </c>
      <c r="E526" s="15"/>
      <c r="F526" s="15"/>
      <c r="G526" s="15"/>
      <c r="H526" s="15"/>
      <c r="I526" s="15"/>
      <c r="J526" s="15"/>
      <c r="K526" s="15"/>
      <c r="L526" s="15"/>
      <c r="M526" s="15"/>
      <c r="N526" s="15"/>
      <c r="O526" s="15"/>
      <c r="P526" s="15"/>
      <c r="Q526" s="15"/>
      <c r="R526" s="15"/>
      <c r="S526" s="9"/>
      <c r="T526" s="15"/>
    </row>
    <row r="527" spans="2:20" s="118" customFormat="1">
      <c r="B527" s="15"/>
      <c r="C527" s="15"/>
      <c r="D527" s="15" t="s">
        <v>123</v>
      </c>
      <c r="E527" s="15"/>
      <c r="F527" s="15"/>
      <c r="G527" s="15"/>
      <c r="H527" s="15"/>
      <c r="I527" s="15"/>
      <c r="J527" s="15"/>
      <c r="K527" s="15"/>
      <c r="L527" s="15"/>
      <c r="M527" s="15"/>
      <c r="N527" s="15"/>
      <c r="O527" s="15"/>
      <c r="P527" s="15"/>
      <c r="Q527" s="15"/>
      <c r="R527" s="15"/>
      <c r="S527" s="9"/>
      <c r="T527" s="15"/>
    </row>
    <row r="528" spans="2:20" s="118" customFormat="1">
      <c r="B528" s="15"/>
      <c r="C528" s="15"/>
      <c r="D528" s="15" t="s">
        <v>916</v>
      </c>
      <c r="E528" s="15"/>
      <c r="F528" s="15"/>
      <c r="G528" s="15"/>
      <c r="H528" s="15"/>
      <c r="I528" s="15"/>
      <c r="J528" s="15"/>
      <c r="K528" s="15"/>
      <c r="L528" s="15"/>
      <c r="M528" s="15"/>
      <c r="N528" s="15"/>
      <c r="O528" s="15"/>
      <c r="P528" s="15"/>
      <c r="Q528" s="15"/>
      <c r="R528" s="15"/>
      <c r="S528" s="9"/>
      <c r="T528" s="15"/>
    </row>
    <row r="529" spans="1:20" s="118" customFormat="1">
      <c r="B529" s="15"/>
      <c r="C529" s="15"/>
      <c r="D529" s="15" t="s">
        <v>917</v>
      </c>
      <c r="E529" s="15"/>
      <c r="F529" s="15"/>
      <c r="G529" s="15"/>
      <c r="H529" s="15"/>
      <c r="I529" s="15"/>
      <c r="J529" s="15"/>
      <c r="K529" s="15"/>
      <c r="L529" s="15"/>
      <c r="M529" s="15"/>
      <c r="N529" s="15"/>
      <c r="O529" s="15"/>
      <c r="P529" s="15"/>
      <c r="Q529" s="15"/>
      <c r="R529" s="15"/>
      <c r="S529" s="9"/>
      <c r="T529" s="15"/>
    </row>
    <row r="530" spans="1:20" s="118" customFormat="1">
      <c r="B530" s="15"/>
      <c r="C530" s="15"/>
      <c r="D530" s="15" t="s">
        <v>918</v>
      </c>
      <c r="E530" s="15"/>
      <c r="F530" s="15"/>
      <c r="G530" s="15"/>
      <c r="H530" s="15"/>
      <c r="I530" s="15"/>
      <c r="J530" s="15"/>
      <c r="K530" s="15"/>
      <c r="L530" s="15"/>
      <c r="M530" s="15"/>
      <c r="N530" s="15"/>
      <c r="O530" s="15"/>
      <c r="P530" s="15"/>
      <c r="Q530" s="15"/>
      <c r="R530" s="15"/>
      <c r="S530" s="9"/>
      <c r="T530" s="15"/>
    </row>
    <row r="531" spans="1:20" s="118" customFormat="1">
      <c r="B531" s="15"/>
      <c r="C531" s="15"/>
      <c r="D531" s="15" t="s">
        <v>919</v>
      </c>
      <c r="E531" s="15"/>
      <c r="F531" s="15"/>
      <c r="G531" s="15"/>
      <c r="H531" s="15"/>
      <c r="I531" s="15"/>
      <c r="J531" s="15"/>
      <c r="K531" s="15"/>
      <c r="L531" s="15"/>
      <c r="M531" s="15"/>
      <c r="N531" s="15"/>
      <c r="O531" s="15"/>
      <c r="P531" s="15"/>
      <c r="Q531" s="15"/>
      <c r="R531" s="15"/>
      <c r="S531" s="9"/>
      <c r="T531" s="15"/>
    </row>
    <row r="532" spans="1:20" s="118" customFormat="1">
      <c r="B532" s="15"/>
      <c r="C532" s="15"/>
      <c r="D532" s="15" t="s">
        <v>920</v>
      </c>
      <c r="E532" s="15"/>
      <c r="F532" s="15"/>
      <c r="G532" s="15"/>
      <c r="H532" s="15"/>
      <c r="I532" s="15"/>
      <c r="J532" s="15"/>
      <c r="K532" s="15"/>
      <c r="L532" s="15"/>
      <c r="M532" s="15"/>
      <c r="N532" s="15"/>
      <c r="O532" s="15"/>
      <c r="P532" s="15"/>
      <c r="Q532" s="15"/>
      <c r="R532" s="15"/>
      <c r="S532" s="9"/>
      <c r="T532" s="15"/>
    </row>
    <row r="533" spans="1:20" s="118" customFormat="1">
      <c r="B533" s="15"/>
      <c r="C533" s="15"/>
      <c r="D533" s="15" t="s">
        <v>921</v>
      </c>
      <c r="E533" s="15"/>
      <c r="F533" s="15"/>
      <c r="G533" s="15"/>
      <c r="H533" s="15"/>
      <c r="I533" s="15"/>
      <c r="J533" s="15"/>
      <c r="K533" s="15"/>
      <c r="L533" s="15"/>
      <c r="M533" s="15"/>
      <c r="N533" s="15"/>
      <c r="O533" s="15"/>
      <c r="P533" s="15"/>
      <c r="Q533" s="15"/>
      <c r="R533" s="15"/>
      <c r="S533" s="9"/>
      <c r="T533" s="15"/>
    </row>
    <row r="534" spans="1:20" s="118" customFormat="1">
      <c r="B534" s="15"/>
      <c r="C534" s="15"/>
      <c r="D534" s="15" t="s">
        <v>124</v>
      </c>
      <c r="E534" s="15"/>
      <c r="F534" s="15"/>
      <c r="G534" s="15"/>
      <c r="H534" s="15"/>
      <c r="I534" s="15"/>
      <c r="J534" s="15"/>
      <c r="K534" s="15"/>
      <c r="L534" s="15"/>
      <c r="M534" s="15"/>
      <c r="N534" s="15"/>
      <c r="O534" s="15"/>
      <c r="P534" s="15"/>
      <c r="Q534" s="15"/>
      <c r="R534" s="15"/>
      <c r="S534" s="9"/>
      <c r="T534" s="15"/>
    </row>
    <row r="535" spans="1:20" s="118" customFormat="1">
      <c r="B535" s="15"/>
      <c r="C535" s="15"/>
      <c r="D535" s="15" t="s">
        <v>922</v>
      </c>
      <c r="E535" s="15"/>
      <c r="F535" s="15"/>
      <c r="G535" s="15"/>
      <c r="H535" s="15"/>
      <c r="I535" s="15"/>
      <c r="J535" s="15"/>
      <c r="K535" s="15"/>
      <c r="L535" s="15"/>
      <c r="M535" s="15"/>
      <c r="N535" s="15"/>
      <c r="O535" s="15"/>
      <c r="P535" s="15"/>
      <c r="Q535" s="15"/>
      <c r="R535" s="15"/>
      <c r="S535" s="9"/>
      <c r="T535" s="15"/>
    </row>
    <row r="536" spans="1:20" s="118" customFormat="1">
      <c r="B536" s="15"/>
      <c r="C536" s="15"/>
      <c r="D536" s="15" t="s">
        <v>923</v>
      </c>
      <c r="E536" s="15"/>
      <c r="F536" s="15"/>
      <c r="G536" s="15"/>
      <c r="H536" s="15"/>
      <c r="I536" s="15"/>
      <c r="J536" s="15"/>
      <c r="K536" s="15"/>
      <c r="L536" s="15"/>
      <c r="M536" s="15"/>
      <c r="N536" s="15"/>
      <c r="O536" s="15"/>
      <c r="P536" s="15"/>
      <c r="Q536" s="15"/>
      <c r="R536" s="15"/>
      <c r="S536" s="9"/>
      <c r="T536" s="15"/>
    </row>
    <row r="537" spans="1:20">
      <c r="B537" s="15"/>
      <c r="C537" s="15"/>
      <c r="D537" s="15" t="s">
        <v>109</v>
      </c>
      <c r="E537" s="15"/>
      <c r="F537" s="15"/>
      <c r="G537" s="15"/>
      <c r="H537" s="15"/>
      <c r="I537" s="15"/>
      <c r="J537" s="15"/>
      <c r="K537" s="15"/>
      <c r="L537" s="15"/>
      <c r="M537" s="15"/>
      <c r="N537" s="15"/>
      <c r="O537" s="15"/>
      <c r="P537" s="15"/>
      <c r="Q537" s="15"/>
      <c r="R537" s="15"/>
      <c r="T537" s="15"/>
    </row>
    <row r="538" spans="1:20">
      <c r="B538" s="15"/>
      <c r="C538" s="15"/>
      <c r="D538" s="15" t="s">
        <v>924</v>
      </c>
      <c r="E538" s="15"/>
      <c r="F538" s="15"/>
      <c r="G538" s="15"/>
      <c r="H538" s="15"/>
      <c r="I538" s="15"/>
      <c r="J538" s="15"/>
      <c r="K538" s="15"/>
      <c r="L538" s="15"/>
      <c r="M538" s="15"/>
      <c r="N538" s="15"/>
      <c r="O538" s="15"/>
      <c r="P538" s="15"/>
      <c r="Q538" s="15"/>
      <c r="R538" s="15"/>
      <c r="T538" s="15"/>
    </row>
    <row r="539" spans="1:20">
      <c r="B539" s="15"/>
      <c r="C539" s="15"/>
      <c r="D539" s="15"/>
      <c r="E539" s="15"/>
      <c r="F539" s="15"/>
      <c r="G539" s="15"/>
      <c r="H539" s="15"/>
      <c r="I539" s="15"/>
      <c r="J539" s="15"/>
      <c r="K539" s="15"/>
      <c r="L539" s="15"/>
      <c r="M539" s="15"/>
      <c r="N539" s="15"/>
      <c r="O539" s="15"/>
      <c r="P539" s="15"/>
      <c r="Q539" s="15"/>
      <c r="R539" s="15"/>
      <c r="T539" s="15"/>
    </row>
    <row r="540" spans="1:20">
      <c r="A540" s="17"/>
      <c r="B540" s="105"/>
      <c r="C540" s="15"/>
      <c r="D540" s="15"/>
      <c r="E540" s="15"/>
      <c r="F540" s="15"/>
      <c r="G540" s="15"/>
      <c r="H540" s="15"/>
      <c r="I540" s="15"/>
      <c r="J540" s="15"/>
      <c r="K540" s="15"/>
      <c r="L540" s="15"/>
      <c r="M540" s="15"/>
      <c r="N540" s="15"/>
      <c r="O540" s="15"/>
      <c r="P540" s="15"/>
      <c r="Q540" s="15"/>
    </row>
    <row r="541" spans="1:20">
      <c r="B541" s="15"/>
      <c r="C541" s="15"/>
      <c r="D541" s="15"/>
      <c r="E541" s="15"/>
      <c r="F541" s="15"/>
      <c r="G541" s="15"/>
      <c r="H541" s="15"/>
      <c r="I541" s="15"/>
      <c r="J541" s="15"/>
      <c r="K541" s="15"/>
      <c r="L541" s="15"/>
      <c r="M541" s="15"/>
      <c r="N541" s="15"/>
      <c r="O541" s="15"/>
      <c r="P541" s="15"/>
      <c r="Q541" s="15"/>
    </row>
    <row r="542" spans="1:20">
      <c r="B542" s="15"/>
      <c r="C542" s="15"/>
      <c r="D542" s="15"/>
      <c r="E542" s="15"/>
      <c r="F542" s="15"/>
      <c r="G542" s="15"/>
      <c r="H542" s="15"/>
      <c r="I542" s="15"/>
      <c r="J542" s="15"/>
      <c r="K542" s="15"/>
      <c r="L542" s="15"/>
      <c r="M542" s="15"/>
      <c r="N542" s="15"/>
      <c r="O542" s="15"/>
      <c r="P542" s="15"/>
      <c r="Q542" s="15"/>
    </row>
    <row r="543" spans="1:20">
      <c r="B543" s="15"/>
      <c r="C543" s="15"/>
      <c r="D543" s="15"/>
      <c r="E543" s="15"/>
      <c r="F543" s="15"/>
      <c r="G543" s="15"/>
      <c r="H543" s="15"/>
      <c r="I543" s="15"/>
      <c r="J543" s="15"/>
      <c r="K543" s="15"/>
      <c r="L543" s="15"/>
      <c r="M543" s="15"/>
      <c r="N543" s="15"/>
      <c r="O543" s="15"/>
      <c r="P543" s="15"/>
      <c r="Q543" s="15"/>
    </row>
    <row r="544" spans="1:20">
      <c r="B544" s="15"/>
      <c r="C544" s="15"/>
      <c r="D544" s="15"/>
      <c r="E544" s="15"/>
      <c r="F544" s="15"/>
      <c r="G544" s="15"/>
      <c r="H544" s="15"/>
      <c r="I544" s="15"/>
      <c r="J544" s="15"/>
      <c r="K544" s="15"/>
      <c r="L544" s="15"/>
      <c r="M544" s="15"/>
      <c r="N544" s="15"/>
      <c r="O544" s="15"/>
      <c r="P544" s="15"/>
      <c r="Q544" s="15"/>
    </row>
  </sheetData>
  <sheetProtection formatCells="0" formatColumns="0" formatRows="0" selectLockedCells="1"/>
  <mergeCells count="574">
    <mergeCell ref="E5:Q6"/>
    <mergeCell ref="L306:Q314"/>
    <mergeCell ref="O290:Q290"/>
    <mergeCell ref="K278:M278"/>
    <mergeCell ref="O278:Q278"/>
    <mergeCell ref="K279:M279"/>
    <mergeCell ref="O279:Q279"/>
    <mergeCell ref="O287:Q287"/>
    <mergeCell ref="K287:M287"/>
    <mergeCell ref="K293:M294"/>
    <mergeCell ref="K295:K296"/>
    <mergeCell ref="M295:M296"/>
    <mergeCell ref="O295:Q296"/>
    <mergeCell ref="O297:Q297"/>
    <mergeCell ref="J89:K89"/>
    <mergeCell ref="J90:K90"/>
    <mergeCell ref="J123:K123"/>
    <mergeCell ref="J124:K124"/>
    <mergeCell ref="M124:N124"/>
    <mergeCell ref="M123:N123"/>
    <mergeCell ref="M95:O95"/>
    <mergeCell ref="M96:O96"/>
    <mergeCell ref="M97:O97"/>
    <mergeCell ref="M98:O98"/>
    <mergeCell ref="M99:O99"/>
    <mergeCell ref="M100:O100"/>
    <mergeCell ref="O114:Q114"/>
    <mergeCell ref="O115:Q115"/>
    <mergeCell ref="O116:Q116"/>
    <mergeCell ref="K116:M116"/>
    <mergeCell ref="H269:J269"/>
    <mergeCell ref="K269:M269"/>
    <mergeCell ref="O269:Q269"/>
    <mergeCell ref="R269:S269"/>
    <mergeCell ref="K270:M270"/>
    <mergeCell ref="O270:Q270"/>
    <mergeCell ref="K271:M271"/>
    <mergeCell ref="O271:Q271"/>
    <mergeCell ref="H273:J273"/>
    <mergeCell ref="H265:J265"/>
    <mergeCell ref="K265:M265"/>
    <mergeCell ref="O265:Q265"/>
    <mergeCell ref="R265:S265"/>
    <mergeCell ref="K266:M266"/>
    <mergeCell ref="O266:Q266"/>
    <mergeCell ref="K260:M260"/>
    <mergeCell ref="O260:Q260"/>
    <mergeCell ref="K262:M262"/>
    <mergeCell ref="O262:Q262"/>
    <mergeCell ref="K263:M263"/>
    <mergeCell ref="O263:Q263"/>
    <mergeCell ref="H266:J266"/>
    <mergeCell ref="H260:J260"/>
    <mergeCell ref="K261:M261"/>
    <mergeCell ref="O261:Q261"/>
    <mergeCell ref="R262:S262"/>
    <mergeCell ref="H263:J263"/>
    <mergeCell ref="R263:S263"/>
    <mergeCell ref="R264:S264"/>
    <mergeCell ref="R266:S266"/>
    <mergeCell ref="K258:M258"/>
    <mergeCell ref="O258:Q258"/>
    <mergeCell ref="H259:J259"/>
    <mergeCell ref="K259:M259"/>
    <mergeCell ref="O259:Q259"/>
    <mergeCell ref="R259:S259"/>
    <mergeCell ref="H256:J256"/>
    <mergeCell ref="K256:M256"/>
    <mergeCell ref="O256:Q256"/>
    <mergeCell ref="R256:S256"/>
    <mergeCell ref="K257:M257"/>
    <mergeCell ref="O257:Q257"/>
    <mergeCell ref="H257:J257"/>
    <mergeCell ref="R257:S257"/>
    <mergeCell ref="H258:J258"/>
    <mergeCell ref="R258:S258"/>
    <mergeCell ref="K254:M254"/>
    <mergeCell ref="H255:J255"/>
    <mergeCell ref="K255:M255"/>
    <mergeCell ref="O255:Q255"/>
    <mergeCell ref="R255:S255"/>
    <mergeCell ref="I246:J246"/>
    <mergeCell ref="K246:M246"/>
    <mergeCell ref="O246:Q246"/>
    <mergeCell ref="R246:S246"/>
    <mergeCell ref="I248:J248"/>
    <mergeCell ref="K248:M248"/>
    <mergeCell ref="O248:Q248"/>
    <mergeCell ref="R248:S248"/>
    <mergeCell ref="O254:Q254"/>
    <mergeCell ref="R242:S242"/>
    <mergeCell ref="I244:J244"/>
    <mergeCell ref="K244:M244"/>
    <mergeCell ref="O244:Q244"/>
    <mergeCell ref="R244:S244"/>
    <mergeCell ref="K238:M238"/>
    <mergeCell ref="O238:Q238"/>
    <mergeCell ref="I240:J240"/>
    <mergeCell ref="K240:M240"/>
    <mergeCell ref="O240:Q240"/>
    <mergeCell ref="R240:S240"/>
    <mergeCell ref="R233:S233"/>
    <mergeCell ref="K221:M221"/>
    <mergeCell ref="O221:Q221"/>
    <mergeCell ref="K222:M222"/>
    <mergeCell ref="O222:Q222"/>
    <mergeCell ref="K225:M225"/>
    <mergeCell ref="O225:Q225"/>
    <mergeCell ref="I218:J218"/>
    <mergeCell ref="K218:M218"/>
    <mergeCell ref="O218:Q218"/>
    <mergeCell ref="R218:S218"/>
    <mergeCell ref="K220:M220"/>
    <mergeCell ref="O220:Q220"/>
    <mergeCell ref="K219:M219"/>
    <mergeCell ref="O219:Q219"/>
    <mergeCell ref="R225:S225"/>
    <mergeCell ref="K228:M228"/>
    <mergeCell ref="O228:Q228"/>
    <mergeCell ref="K232:M232"/>
    <mergeCell ref="O232:Q232"/>
    <mergeCell ref="I233:J233"/>
    <mergeCell ref="K233:M233"/>
    <mergeCell ref="O233:Q233"/>
    <mergeCell ref="K214:M214"/>
    <mergeCell ref="O214:Q214"/>
    <mergeCell ref="K215:M215"/>
    <mergeCell ref="O215:Q215"/>
    <mergeCell ref="K216:M216"/>
    <mergeCell ref="O216:Q216"/>
    <mergeCell ref="K211:M211"/>
    <mergeCell ref="O211:Q211"/>
    <mergeCell ref="K212:M212"/>
    <mergeCell ref="O212:Q212"/>
    <mergeCell ref="K213:M213"/>
    <mergeCell ref="O213:Q213"/>
    <mergeCell ref="K208:M208"/>
    <mergeCell ref="O208:Q208"/>
    <mergeCell ref="K209:M209"/>
    <mergeCell ref="O209:Q209"/>
    <mergeCell ref="K210:M210"/>
    <mergeCell ref="O210:Q210"/>
    <mergeCell ref="I206:J206"/>
    <mergeCell ref="K206:M206"/>
    <mergeCell ref="O206:Q206"/>
    <mergeCell ref="R206:S206"/>
    <mergeCell ref="K207:M207"/>
    <mergeCell ref="O207:Q207"/>
    <mergeCell ref="K197:M197"/>
    <mergeCell ref="O197:Q197"/>
    <mergeCell ref="K198:M198"/>
    <mergeCell ref="O198:Q198"/>
    <mergeCell ref="K205:M205"/>
    <mergeCell ref="O205:Q205"/>
    <mergeCell ref="R193:S193"/>
    <mergeCell ref="K194:M194"/>
    <mergeCell ref="O194:Q194"/>
    <mergeCell ref="K195:M195"/>
    <mergeCell ref="O195:Q195"/>
    <mergeCell ref="K196:M196"/>
    <mergeCell ref="O196:Q196"/>
    <mergeCell ref="K191:M191"/>
    <mergeCell ref="O191:Q191"/>
    <mergeCell ref="K192:M192"/>
    <mergeCell ref="O192:Q192"/>
    <mergeCell ref="I193:J193"/>
    <mergeCell ref="K193:M193"/>
    <mergeCell ref="O193:Q193"/>
    <mergeCell ref="K187:M187"/>
    <mergeCell ref="O187:Q187"/>
    <mergeCell ref="K188:M188"/>
    <mergeCell ref="O188:Q188"/>
    <mergeCell ref="K189:M189"/>
    <mergeCell ref="O189:Q189"/>
    <mergeCell ref="I185:J185"/>
    <mergeCell ref="K185:M185"/>
    <mergeCell ref="O185:Q185"/>
    <mergeCell ref="R185:S185"/>
    <mergeCell ref="K186:M186"/>
    <mergeCell ref="O186:Q186"/>
    <mergeCell ref="K181:M181"/>
    <mergeCell ref="O181:Q181"/>
    <mergeCell ref="K182:M182"/>
    <mergeCell ref="O182:Q182"/>
    <mergeCell ref="K183:M183"/>
    <mergeCell ref="O183:Q183"/>
    <mergeCell ref="K178:M178"/>
    <mergeCell ref="O178:Q178"/>
    <mergeCell ref="K179:M179"/>
    <mergeCell ref="O179:Q179"/>
    <mergeCell ref="K180:M180"/>
    <mergeCell ref="O180:Q180"/>
    <mergeCell ref="I176:J176"/>
    <mergeCell ref="K176:M176"/>
    <mergeCell ref="O176:Q176"/>
    <mergeCell ref="R176:S176"/>
    <mergeCell ref="K177:M177"/>
    <mergeCell ref="O177:Q177"/>
    <mergeCell ref="R172:S172"/>
    <mergeCell ref="K173:M173"/>
    <mergeCell ref="O173:Q173"/>
    <mergeCell ref="K174:M174"/>
    <mergeCell ref="O174:Q174"/>
    <mergeCell ref="I175:J175"/>
    <mergeCell ref="K175:M175"/>
    <mergeCell ref="O175:Q175"/>
    <mergeCell ref="R175:S175"/>
    <mergeCell ref="K170:M170"/>
    <mergeCell ref="O170:Q170"/>
    <mergeCell ref="K171:M171"/>
    <mergeCell ref="O171:Q171"/>
    <mergeCell ref="I172:J172"/>
    <mergeCell ref="K172:M172"/>
    <mergeCell ref="O172:Q172"/>
    <mergeCell ref="R166:S166"/>
    <mergeCell ref="K167:M167"/>
    <mergeCell ref="O167:Q167"/>
    <mergeCell ref="K168:M168"/>
    <mergeCell ref="O168:Q168"/>
    <mergeCell ref="K169:M169"/>
    <mergeCell ref="O169:Q169"/>
    <mergeCell ref="K164:M164"/>
    <mergeCell ref="O164:Q164"/>
    <mergeCell ref="K165:M165"/>
    <mergeCell ref="O165:Q165"/>
    <mergeCell ref="I166:J166"/>
    <mergeCell ref="K166:M166"/>
    <mergeCell ref="O166:Q166"/>
    <mergeCell ref="K160:M160"/>
    <mergeCell ref="O160:Q160"/>
    <mergeCell ref="K161:M161"/>
    <mergeCell ref="O161:Q161"/>
    <mergeCell ref="K162:M162"/>
    <mergeCell ref="O162:Q162"/>
    <mergeCell ref="K163:M163"/>
    <mergeCell ref="O163:Q163"/>
    <mergeCell ref="K158:M158"/>
    <mergeCell ref="O158:Q158"/>
    <mergeCell ref="K159:M159"/>
    <mergeCell ref="O159:Q159"/>
    <mergeCell ref="O124:R124"/>
    <mergeCell ref="J127:K127"/>
    <mergeCell ref="M127:N127"/>
    <mergeCell ref="P127:Q127"/>
    <mergeCell ref="J128:K128"/>
    <mergeCell ref="M128:N128"/>
    <mergeCell ref="P128:Q128"/>
    <mergeCell ref="J129:K129"/>
    <mergeCell ref="K149:M149"/>
    <mergeCell ref="O149:Q149"/>
    <mergeCell ref="K147:M147"/>
    <mergeCell ref="O147:Q147"/>
    <mergeCell ref="I148:J148"/>
    <mergeCell ref="K148:M148"/>
    <mergeCell ref="O148:Q148"/>
    <mergeCell ref="J136:K136"/>
    <mergeCell ref="M136:N136"/>
    <mergeCell ref="K154:M154"/>
    <mergeCell ref="O154:Q154"/>
    <mergeCell ref="K155:M155"/>
    <mergeCell ref="J133:K133"/>
    <mergeCell ref="M133:N133"/>
    <mergeCell ref="P133:Q133"/>
    <mergeCell ref="J134:K134"/>
    <mergeCell ref="M134:N134"/>
    <mergeCell ref="P134:Q134"/>
    <mergeCell ref="R156:S156"/>
    <mergeCell ref="K157:M157"/>
    <mergeCell ref="O157:Q157"/>
    <mergeCell ref="O155:Q155"/>
    <mergeCell ref="O143:Q143"/>
    <mergeCell ref="I144:J144"/>
    <mergeCell ref="K144:M144"/>
    <mergeCell ref="O144:Q144"/>
    <mergeCell ref="R144:S144"/>
    <mergeCell ref="K145:M145"/>
    <mergeCell ref="P136:Q136"/>
    <mergeCell ref="J137:K137"/>
    <mergeCell ref="M137:N137"/>
    <mergeCell ref="P137:Q137"/>
    <mergeCell ref="J138:K138"/>
    <mergeCell ref="M138:N138"/>
    <mergeCell ref="P138:Q138"/>
    <mergeCell ref="J135:K135"/>
    <mergeCell ref="P130:Q130"/>
    <mergeCell ref="J131:K131"/>
    <mergeCell ref="M131:N131"/>
    <mergeCell ref="P131:Q131"/>
    <mergeCell ref="J132:K132"/>
    <mergeCell ref="M132:N132"/>
    <mergeCell ref="P132:Q132"/>
    <mergeCell ref="J126:K126"/>
    <mergeCell ref="M126:N126"/>
    <mergeCell ref="P126:Q126"/>
    <mergeCell ref="M129:N129"/>
    <mergeCell ref="P129:Q129"/>
    <mergeCell ref="J130:K130"/>
    <mergeCell ref="M130:N130"/>
    <mergeCell ref="D86:I86"/>
    <mergeCell ref="J86:K86"/>
    <mergeCell ref="D87:I87"/>
    <mergeCell ref="J87:K87"/>
    <mergeCell ref="D88:I88"/>
    <mergeCell ref="J88:K88"/>
    <mergeCell ref="D83:I83"/>
    <mergeCell ref="J83:K83"/>
    <mergeCell ref="D84:I84"/>
    <mergeCell ref="J84:K84"/>
    <mergeCell ref="D85:I85"/>
    <mergeCell ref="J85:K85"/>
    <mergeCell ref="D79:I79"/>
    <mergeCell ref="J79:K79"/>
    <mergeCell ref="J80:K80"/>
    <mergeCell ref="D81:I81"/>
    <mergeCell ref="J81:K81"/>
    <mergeCell ref="D82:I82"/>
    <mergeCell ref="J82:K82"/>
    <mergeCell ref="D80:I80"/>
    <mergeCell ref="P71:S71"/>
    <mergeCell ref="J72:K72"/>
    <mergeCell ref="M72:N72"/>
    <mergeCell ref="C77:F77"/>
    <mergeCell ref="J77:K77"/>
    <mergeCell ref="D78:I78"/>
    <mergeCell ref="J78:K78"/>
    <mergeCell ref="H70:I70"/>
    <mergeCell ref="J70:K70"/>
    <mergeCell ref="M70:N70"/>
    <mergeCell ref="H71:I71"/>
    <mergeCell ref="J71:K71"/>
    <mergeCell ref="M71:N71"/>
    <mergeCell ref="H68:I68"/>
    <mergeCell ref="J68:K68"/>
    <mergeCell ref="M68:N68"/>
    <mergeCell ref="H69:I69"/>
    <mergeCell ref="J69:K69"/>
    <mergeCell ref="M69:N69"/>
    <mergeCell ref="P69:S69"/>
    <mergeCell ref="J66:K66"/>
    <mergeCell ref="M66:N66"/>
    <mergeCell ref="H67:I67"/>
    <mergeCell ref="J67:K67"/>
    <mergeCell ref="M67:N67"/>
    <mergeCell ref="H64:I64"/>
    <mergeCell ref="J64:K64"/>
    <mergeCell ref="M64:N64"/>
    <mergeCell ref="H65:I65"/>
    <mergeCell ref="J65:K65"/>
    <mergeCell ref="M65:N65"/>
    <mergeCell ref="P65:S65"/>
    <mergeCell ref="C31:J31"/>
    <mergeCell ref="L31:O31"/>
    <mergeCell ref="H60:I60"/>
    <mergeCell ref="J60:K60"/>
    <mergeCell ref="M60:N60"/>
    <mergeCell ref="H57:I57"/>
    <mergeCell ref="J57:K57"/>
    <mergeCell ref="M57:N57"/>
    <mergeCell ref="H54:I54"/>
    <mergeCell ref="J54:K54"/>
    <mergeCell ref="M54:N54"/>
    <mergeCell ref="H55:I55"/>
    <mergeCell ref="H56:I56"/>
    <mergeCell ref="J56:K56"/>
    <mergeCell ref="M56:N56"/>
    <mergeCell ref="O40:R40"/>
    <mergeCell ref="P56:S56"/>
    <mergeCell ref="O42:R42"/>
    <mergeCell ref="O43:R43"/>
    <mergeCell ref="O44:R44"/>
    <mergeCell ref="O45:R45"/>
    <mergeCell ref="P61:S61"/>
    <mergeCell ref="H58:I58"/>
    <mergeCell ref="J58:K58"/>
    <mergeCell ref="M58:N58"/>
    <mergeCell ref="P58:S58"/>
    <mergeCell ref="H59:I59"/>
    <mergeCell ref="J59:K59"/>
    <mergeCell ref="M59:N59"/>
    <mergeCell ref="H61:I61"/>
    <mergeCell ref="J61:K61"/>
    <mergeCell ref="M61:N61"/>
    <mergeCell ref="J125:K125"/>
    <mergeCell ref="M125:N125"/>
    <mergeCell ref="P125:Q125"/>
    <mergeCell ref="P60:S60"/>
    <mergeCell ref="P63:S63"/>
    <mergeCell ref="P68:S68"/>
    <mergeCell ref="P123:Q123"/>
    <mergeCell ref="M107:O107"/>
    <mergeCell ref="C120:Q122"/>
    <mergeCell ref="K112:M113"/>
    <mergeCell ref="K114:M114"/>
    <mergeCell ref="M101:O101"/>
    <mergeCell ref="M102:O102"/>
    <mergeCell ref="M103:O103"/>
    <mergeCell ref="M104:O104"/>
    <mergeCell ref="M105:O105"/>
    <mergeCell ref="M106:O106"/>
    <mergeCell ref="R125:S125"/>
    <mergeCell ref="H62:I62"/>
    <mergeCell ref="J62:K62"/>
    <mergeCell ref="M62:N62"/>
    <mergeCell ref="H63:I63"/>
    <mergeCell ref="J63:K63"/>
    <mergeCell ref="M63:N63"/>
    <mergeCell ref="C28:J28"/>
    <mergeCell ref="L28:O28"/>
    <mergeCell ref="J51:K51"/>
    <mergeCell ref="M51:N51"/>
    <mergeCell ref="P55:S55"/>
    <mergeCell ref="J52:K52"/>
    <mergeCell ref="M52:N52"/>
    <mergeCell ref="H53:I53"/>
    <mergeCell ref="J53:K53"/>
    <mergeCell ref="M53:N53"/>
    <mergeCell ref="P53:S53"/>
    <mergeCell ref="O46:P46"/>
    <mergeCell ref="Q46:R46"/>
    <mergeCell ref="J55:K55"/>
    <mergeCell ref="M55:N55"/>
    <mergeCell ref="F48:G48"/>
    <mergeCell ref="O48:P48"/>
    <mergeCell ref="J50:K50"/>
    <mergeCell ref="O39:R39"/>
    <mergeCell ref="O41:R41"/>
    <mergeCell ref="C29:J29"/>
    <mergeCell ref="L29:O29"/>
    <mergeCell ref="C30:J30"/>
    <mergeCell ref="L30:O30"/>
    <mergeCell ref="M135:N135"/>
    <mergeCell ref="P135:Q135"/>
    <mergeCell ref="K150:M150"/>
    <mergeCell ref="O150:Q150"/>
    <mergeCell ref="K151:M151"/>
    <mergeCell ref="O151:Q151"/>
    <mergeCell ref="I156:J156"/>
    <mergeCell ref="K156:M156"/>
    <mergeCell ref="O156:Q156"/>
    <mergeCell ref="K152:M152"/>
    <mergeCell ref="O152:Q152"/>
    <mergeCell ref="K153:M153"/>
    <mergeCell ref="O153:Q153"/>
    <mergeCell ref="R148:S148"/>
    <mergeCell ref="O145:Q145"/>
    <mergeCell ref="I146:J146"/>
    <mergeCell ref="K146:M146"/>
    <mergeCell ref="O146:Q146"/>
    <mergeCell ref="R146:S146"/>
    <mergeCell ref="M139:N139"/>
    <mergeCell ref="P139:Q139"/>
    <mergeCell ref="K143:M143"/>
    <mergeCell ref="I207:J207"/>
    <mergeCell ref="I208:J208"/>
    <mergeCell ref="I209:J209"/>
    <mergeCell ref="I210:J210"/>
    <mergeCell ref="I211:J211"/>
    <mergeCell ref="I212:J212"/>
    <mergeCell ref="I213:J213"/>
    <mergeCell ref="I214:J214"/>
    <mergeCell ref="R135:S135"/>
    <mergeCell ref="R136:S136"/>
    <mergeCell ref="R137:S137"/>
    <mergeCell ref="R138:S138"/>
    <mergeCell ref="R126:S126"/>
    <mergeCell ref="R127:S127"/>
    <mergeCell ref="R128:S128"/>
    <mergeCell ref="R129:S129"/>
    <mergeCell ref="R130:S130"/>
    <mergeCell ref="R131:S131"/>
    <mergeCell ref="R132:S132"/>
    <mergeCell ref="R133:S133"/>
    <mergeCell ref="R134:S134"/>
    <mergeCell ref="C27:J27"/>
    <mergeCell ref="L27:O27"/>
    <mergeCell ref="D328:Q330"/>
    <mergeCell ref="K288:M288"/>
    <mergeCell ref="O288:Q288"/>
    <mergeCell ref="K289:M289"/>
    <mergeCell ref="O289:Q289"/>
    <mergeCell ref="K290:M290"/>
    <mergeCell ref="I215:J215"/>
    <mergeCell ref="I216:J216"/>
    <mergeCell ref="K217:M217"/>
    <mergeCell ref="O217:Q217"/>
    <mergeCell ref="K223:M223"/>
    <mergeCell ref="O223:Q223"/>
    <mergeCell ref="K224:M224"/>
    <mergeCell ref="O224:Q224"/>
    <mergeCell ref="I225:J225"/>
    <mergeCell ref="K235:M235"/>
    <mergeCell ref="O235:Q235"/>
    <mergeCell ref="K236:M236"/>
    <mergeCell ref="O236:Q236"/>
    <mergeCell ref="K237:M237"/>
    <mergeCell ref="O237:Q237"/>
    <mergeCell ref="I242:J242"/>
    <mergeCell ref="K242:M242"/>
    <mergeCell ref="O242:Q242"/>
    <mergeCell ref="R267:S267"/>
    <mergeCell ref="R268:S268"/>
    <mergeCell ref="R270:S270"/>
    <mergeCell ref="R271:S271"/>
    <mergeCell ref="R272:S272"/>
    <mergeCell ref="R274:S274"/>
    <mergeCell ref="K267:M267"/>
    <mergeCell ref="O267:Q267"/>
    <mergeCell ref="K268:M268"/>
    <mergeCell ref="O268:Q268"/>
    <mergeCell ref="K273:M273"/>
    <mergeCell ref="O273:Q273"/>
    <mergeCell ref="R273:S273"/>
    <mergeCell ref="K335:M335"/>
    <mergeCell ref="O335:Q335"/>
    <mergeCell ref="K336:M336"/>
    <mergeCell ref="O336:Q336"/>
    <mergeCell ref="I343:L343"/>
    <mergeCell ref="N343:Q343"/>
    <mergeCell ref="I344:J344"/>
    <mergeCell ref="K344:L344"/>
    <mergeCell ref="N344:O344"/>
    <mergeCell ref="P344:Q344"/>
    <mergeCell ref="I345:J345"/>
    <mergeCell ref="K345:L345"/>
    <mergeCell ref="N345:O345"/>
    <mergeCell ref="P345:Q345"/>
    <mergeCell ref="I346:J346"/>
    <mergeCell ref="K346:L346"/>
    <mergeCell ref="N346:O346"/>
    <mergeCell ref="P346:Q346"/>
    <mergeCell ref="I347:J347"/>
    <mergeCell ref="K347:L347"/>
    <mergeCell ref="N347:O347"/>
    <mergeCell ref="P347:Q347"/>
    <mergeCell ref="I348:J348"/>
    <mergeCell ref="K348:L348"/>
    <mergeCell ref="N348:O348"/>
    <mergeCell ref="P348:Q348"/>
    <mergeCell ref="I349:J349"/>
    <mergeCell ref="K349:L349"/>
    <mergeCell ref="N349:O349"/>
    <mergeCell ref="P349:Q349"/>
    <mergeCell ref="I350:J350"/>
    <mergeCell ref="K350:L350"/>
    <mergeCell ref="N350:O350"/>
    <mergeCell ref="P350:Q350"/>
    <mergeCell ref="P354:Q354"/>
    <mergeCell ref="I356:J356"/>
    <mergeCell ref="K356:L356"/>
    <mergeCell ref="I357:J357"/>
    <mergeCell ref="K357:L357"/>
    <mergeCell ref="I358:J358"/>
    <mergeCell ref="K358:L358"/>
    <mergeCell ref="I351:J351"/>
    <mergeCell ref="K351:L351"/>
    <mergeCell ref="N351:O351"/>
    <mergeCell ref="P351:Q351"/>
    <mergeCell ref="I352:J352"/>
    <mergeCell ref="K352:L352"/>
    <mergeCell ref="N352:O352"/>
    <mergeCell ref="P352:Q352"/>
    <mergeCell ref="I353:J353"/>
    <mergeCell ref="K353:L353"/>
    <mergeCell ref="N353:O353"/>
    <mergeCell ref="P353:Q353"/>
    <mergeCell ref="I359:J359"/>
    <mergeCell ref="K359:L359"/>
    <mergeCell ref="I360:J360"/>
    <mergeCell ref="K360:L360"/>
    <mergeCell ref="I361:J361"/>
    <mergeCell ref="K361:L361"/>
    <mergeCell ref="I354:J354"/>
    <mergeCell ref="K354:L354"/>
    <mergeCell ref="N354:O354"/>
  </mergeCells>
  <dataValidations count="21">
    <dataValidation type="list" allowBlank="1" showInputMessage="1" showErrorMessage="1" sqref="K297 M297" xr:uid="{00000000-0002-0000-0600-000000000000}">
      <formula1>$O$380:$O$441</formula1>
    </dataValidation>
    <dataValidation type="list" allowBlank="1" showInputMessage="1" showErrorMessage="1" sqref="M106:O106" xr:uid="{00000000-0002-0000-0600-000001000000}">
      <formula1>$J$381:$J$383</formula1>
    </dataValidation>
    <dataValidation type="list" allowBlank="1" showInputMessage="1" showErrorMessage="1" sqref="M102:O102" xr:uid="{00000000-0002-0000-0600-000002000000}">
      <formula1>$I$381:$I$386</formula1>
    </dataValidation>
    <dataValidation type="list" allowBlank="1" showInputMessage="1" showErrorMessage="1" sqref="M100:O100" xr:uid="{00000000-0002-0000-0600-000003000000}">
      <formula1>$H$381:$H$386</formula1>
    </dataValidation>
    <dataValidation type="list" allowBlank="1" showInputMessage="1" showErrorMessage="1" sqref="M98:O98" xr:uid="{00000000-0002-0000-0600-000004000000}">
      <formula1>$G$381:$G$388</formula1>
    </dataValidation>
    <dataValidation type="list" allowBlank="1" showInputMessage="1" showErrorMessage="1" sqref="M96:O96" xr:uid="{00000000-0002-0000-0600-000005000000}">
      <formula1>$F$381:$F$384</formula1>
    </dataValidation>
    <dataValidation type="custom" errorStyle="information" allowBlank="1" showInputMessage="1" showErrorMessage="1" error="The cell allows only numeric input" sqref="M104:O104" xr:uid="{00000000-0002-0000-0600-000006000000}">
      <formula1>IF(ISNUMBER(M104), M104, "")</formula1>
    </dataValidation>
    <dataValidation type="list" allowBlank="1" showInputMessage="1" showErrorMessage="1" sqref="O42:R42" xr:uid="{00000000-0002-0000-0600-000007000000}">
      <formula1>$C$381:$C$391</formula1>
    </dataValidation>
    <dataValidation type="list" allowBlank="1" showInputMessage="1" showErrorMessage="1" sqref="Q282" xr:uid="{00000000-0002-0000-0600-000008000000}">
      <formula1>$N$380:$N$390</formula1>
    </dataValidation>
    <dataValidation type="list" allowBlank="1" showInputMessage="1" showErrorMessage="1" sqref="O282" xr:uid="{00000000-0002-0000-0600-000009000000}">
      <formula1>$M$380:$M$400</formula1>
    </dataValidation>
    <dataValidation type="list" allowBlank="1" showInputMessage="1" showErrorMessage="1" sqref="M282" xr:uid="{00000000-0002-0000-0600-00000A000000}">
      <formula1>$L$380:$L$402</formula1>
    </dataValidation>
    <dataValidation type="list" allowBlank="1" showInputMessage="1" showErrorMessage="1" sqref="K282" xr:uid="{00000000-0002-0000-0600-00000B000000}">
      <formula1>$K$380:$K$401</formula1>
    </dataValidation>
    <dataValidation type="list" allowBlank="1" showInputMessage="1" showErrorMessage="1" sqref="O44:R44" xr:uid="{00000000-0002-0000-0600-00000C000000}">
      <formula1>$D$381:$D$538</formula1>
    </dataValidation>
    <dataValidation type="list" allowBlank="1" showInputMessage="1" showErrorMessage="1" sqref="M71:N71 M53:N53 M55:N56 M58:N58 M60:N61 M63:N63 M65:N65 M68:N69" xr:uid="{00000000-0002-0000-0600-00000D000000}">
      <formula1>$E$381:$E$388</formula1>
    </dataValidation>
    <dataValidation type="list" allowBlank="1" showInputMessage="1" showErrorMessage="1" sqref="O39:R39" xr:uid="{00000000-0002-0000-0600-00000E000000}">
      <formula1>$B$381:$B$387</formula1>
    </dataValidation>
    <dataValidation type="custom" errorStyle="information" allowBlank="1" showInputMessage="1" showErrorMessage="1" error="La cellule ne permet que l'entrée numérique" sqref="J53:K53 J55:K56 J58:K58 J60:K61 J63:K63 J65:K65 J68:K69 J71:K71 K116:M116 K114:M114 J78:K90" xr:uid="{00000000-0002-0000-0600-00000F000000}">
      <formula1>IF(ISNUMBER(J53), J53, "")</formula1>
    </dataValidation>
    <dataValidation type="custom" errorStyle="information" allowBlank="1" showInputMessage="1" showErrorMessage="1" error="Please include duty free revenues in total retail" sqref="K175:M175 O175:Q175" xr:uid="{00000000-0002-0000-0600-000010000000}">
      <formula1>IF(AND(ISNUMBER(K175), ISNUMBER(K176), K175&lt;K176),"Include duty free in total retail", "")</formula1>
    </dataValidation>
    <dataValidation errorStyle="information" allowBlank="1" showInputMessage="1" showErrorMessage="1" error="La cellule ne permet que l'entrée numérique" sqref="F39:F40 F42 H39:H40 H42 F44 H44 F46 H46" xr:uid="{00000000-0002-0000-0600-000012000000}"/>
    <dataValidation type="decimal" errorStyle="information" operator="lessThanOrEqual" allowBlank="1" showInputMessage="1" showErrorMessage="1" errorTitle="Duty free exceeds total retail" error="Please check the value for duty free concessions. Duty free is a subset of total retail concessions (6.3.1.1.1) and therefore should be less than or equal to line 178." sqref="K176:M176 O176:Q176" xr:uid="{00000000-0002-0000-0600-000013000000}">
      <formula1>K175</formula1>
    </dataValidation>
    <dataValidation type="decimal" errorStyle="information" operator="lessThan" allowBlank="1" showInputMessage="1" showErrorMessage="1" error="Please enter accumulated depreciation on fixed assets as a negative number" sqref="O262:Q262 K262:M262" xr:uid="{4A8E631D-4842-4195-8058-FE4403CAB273}">
      <formula1>0</formula1>
    </dataValidation>
    <dataValidation type="decimal" errorStyle="information" operator="greaterThan" allowBlank="1" showErrorMessage="1" error="Please report assets and liabilities as positive numbers._x000a__x000a_Accumulated depreciation on fixed assets should be reported as negative" prompt="Please report assets and liabilities as positive numbers._x000a__x000a_Accumulated depreciation on fixed assets should be reported as negative_x000a_" sqref="O265:Q271 K263:M263 L255:M260 O263:Q263 K265:M271 K255:K261 O255:O261 P255:Q260" xr:uid="{CDF5FF28-4FFD-436D-9CB1-C89B54115A16}">
      <formula1>0</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449" r:id="rId4" name="Check Box 33">
              <controlPr defaultSize="0" autoFill="0" autoLine="0" autoPict="0">
                <anchor moveWithCells="1">
                  <from>
                    <xdr:col>8</xdr:col>
                    <xdr:colOff>228600</xdr:colOff>
                    <xdr:row>126</xdr:row>
                    <xdr:rowOff>0</xdr:rowOff>
                  </from>
                  <to>
                    <xdr:col>8</xdr:col>
                    <xdr:colOff>457200</xdr:colOff>
                    <xdr:row>127</xdr:row>
                    <xdr:rowOff>28575</xdr:rowOff>
                  </to>
                </anchor>
              </controlPr>
            </control>
          </mc:Choice>
        </mc:AlternateContent>
        <mc:AlternateContent xmlns:mc="http://schemas.openxmlformats.org/markup-compatibility/2006">
          <mc:Choice Requires="x14">
            <control shapeId="60450" r:id="rId5" name="Check Box 34">
              <controlPr defaultSize="0" autoFill="0" autoLine="0" autoPict="0">
                <anchor moveWithCells="1">
                  <from>
                    <xdr:col>8</xdr:col>
                    <xdr:colOff>228600</xdr:colOff>
                    <xdr:row>127</xdr:row>
                    <xdr:rowOff>0</xdr:rowOff>
                  </from>
                  <to>
                    <xdr:col>8</xdr:col>
                    <xdr:colOff>457200</xdr:colOff>
                    <xdr:row>128</xdr:row>
                    <xdr:rowOff>28575</xdr:rowOff>
                  </to>
                </anchor>
              </controlPr>
            </control>
          </mc:Choice>
        </mc:AlternateContent>
        <mc:AlternateContent xmlns:mc="http://schemas.openxmlformats.org/markup-compatibility/2006">
          <mc:Choice Requires="x14">
            <control shapeId="60451" r:id="rId6" name="Check Box 35">
              <controlPr defaultSize="0" autoFill="0" autoLine="0" autoPict="0">
                <anchor moveWithCells="1">
                  <from>
                    <xdr:col>8</xdr:col>
                    <xdr:colOff>228600</xdr:colOff>
                    <xdr:row>128</xdr:row>
                    <xdr:rowOff>0</xdr:rowOff>
                  </from>
                  <to>
                    <xdr:col>8</xdr:col>
                    <xdr:colOff>457200</xdr:colOff>
                    <xdr:row>129</xdr:row>
                    <xdr:rowOff>28575</xdr:rowOff>
                  </to>
                </anchor>
              </controlPr>
            </control>
          </mc:Choice>
        </mc:AlternateContent>
        <mc:AlternateContent xmlns:mc="http://schemas.openxmlformats.org/markup-compatibility/2006">
          <mc:Choice Requires="x14">
            <control shapeId="60452" r:id="rId7" name="Check Box 36">
              <controlPr defaultSize="0" autoFill="0" autoLine="0" autoPict="0">
                <anchor moveWithCells="1">
                  <from>
                    <xdr:col>8</xdr:col>
                    <xdr:colOff>228600</xdr:colOff>
                    <xdr:row>129</xdr:row>
                    <xdr:rowOff>0</xdr:rowOff>
                  </from>
                  <to>
                    <xdr:col>8</xdr:col>
                    <xdr:colOff>457200</xdr:colOff>
                    <xdr:row>130</xdr:row>
                    <xdr:rowOff>28575</xdr:rowOff>
                  </to>
                </anchor>
              </controlPr>
            </control>
          </mc:Choice>
        </mc:AlternateContent>
        <mc:AlternateContent xmlns:mc="http://schemas.openxmlformats.org/markup-compatibility/2006">
          <mc:Choice Requires="x14">
            <control shapeId="60453" r:id="rId8" name="Check Box 37">
              <controlPr defaultSize="0" autoFill="0" autoLine="0" autoPict="0">
                <anchor moveWithCells="1">
                  <from>
                    <xdr:col>8</xdr:col>
                    <xdr:colOff>228600</xdr:colOff>
                    <xdr:row>130</xdr:row>
                    <xdr:rowOff>0</xdr:rowOff>
                  </from>
                  <to>
                    <xdr:col>8</xdr:col>
                    <xdr:colOff>457200</xdr:colOff>
                    <xdr:row>131</xdr:row>
                    <xdr:rowOff>28575</xdr:rowOff>
                  </to>
                </anchor>
              </controlPr>
            </control>
          </mc:Choice>
        </mc:AlternateContent>
        <mc:AlternateContent xmlns:mc="http://schemas.openxmlformats.org/markup-compatibility/2006">
          <mc:Choice Requires="x14">
            <control shapeId="60454" r:id="rId9" name="Check Box 38">
              <controlPr defaultSize="0" autoFill="0" autoLine="0" autoPict="0">
                <anchor moveWithCells="1">
                  <from>
                    <xdr:col>8</xdr:col>
                    <xdr:colOff>228600</xdr:colOff>
                    <xdr:row>131</xdr:row>
                    <xdr:rowOff>0</xdr:rowOff>
                  </from>
                  <to>
                    <xdr:col>8</xdr:col>
                    <xdr:colOff>457200</xdr:colOff>
                    <xdr:row>132</xdr:row>
                    <xdr:rowOff>28575</xdr:rowOff>
                  </to>
                </anchor>
              </controlPr>
            </control>
          </mc:Choice>
        </mc:AlternateContent>
        <mc:AlternateContent xmlns:mc="http://schemas.openxmlformats.org/markup-compatibility/2006">
          <mc:Choice Requires="x14">
            <control shapeId="60455" r:id="rId10" name="Check Box 39">
              <controlPr defaultSize="0" autoFill="0" autoLine="0" autoPict="0">
                <anchor moveWithCells="1">
                  <from>
                    <xdr:col>8</xdr:col>
                    <xdr:colOff>228600</xdr:colOff>
                    <xdr:row>132</xdr:row>
                    <xdr:rowOff>0</xdr:rowOff>
                  </from>
                  <to>
                    <xdr:col>8</xdr:col>
                    <xdr:colOff>457200</xdr:colOff>
                    <xdr:row>133</xdr:row>
                    <xdr:rowOff>28575</xdr:rowOff>
                  </to>
                </anchor>
              </controlPr>
            </control>
          </mc:Choice>
        </mc:AlternateContent>
        <mc:AlternateContent xmlns:mc="http://schemas.openxmlformats.org/markup-compatibility/2006">
          <mc:Choice Requires="x14">
            <control shapeId="60456" r:id="rId11" name="Check Box 40">
              <controlPr defaultSize="0" autoFill="0" autoLine="0" autoPict="0">
                <anchor moveWithCells="1">
                  <from>
                    <xdr:col>8</xdr:col>
                    <xdr:colOff>228600</xdr:colOff>
                    <xdr:row>133</xdr:row>
                    <xdr:rowOff>0</xdr:rowOff>
                  </from>
                  <to>
                    <xdr:col>8</xdr:col>
                    <xdr:colOff>457200</xdr:colOff>
                    <xdr:row>134</xdr:row>
                    <xdr:rowOff>28575</xdr:rowOff>
                  </to>
                </anchor>
              </controlPr>
            </control>
          </mc:Choice>
        </mc:AlternateContent>
        <mc:AlternateContent xmlns:mc="http://schemas.openxmlformats.org/markup-compatibility/2006">
          <mc:Choice Requires="x14">
            <control shapeId="60457" r:id="rId12" name="Check Box 41">
              <controlPr defaultSize="0" autoFill="0" autoLine="0" autoPict="0">
                <anchor moveWithCells="1">
                  <from>
                    <xdr:col>8</xdr:col>
                    <xdr:colOff>228600</xdr:colOff>
                    <xdr:row>134</xdr:row>
                    <xdr:rowOff>0</xdr:rowOff>
                  </from>
                  <to>
                    <xdr:col>8</xdr:col>
                    <xdr:colOff>457200</xdr:colOff>
                    <xdr:row>135</xdr:row>
                    <xdr:rowOff>28575</xdr:rowOff>
                  </to>
                </anchor>
              </controlPr>
            </control>
          </mc:Choice>
        </mc:AlternateContent>
        <mc:AlternateContent xmlns:mc="http://schemas.openxmlformats.org/markup-compatibility/2006">
          <mc:Choice Requires="x14">
            <control shapeId="60458" r:id="rId13" name="Check Box 42">
              <controlPr defaultSize="0" autoFill="0" autoLine="0" autoPict="0">
                <anchor moveWithCells="1">
                  <from>
                    <xdr:col>8</xdr:col>
                    <xdr:colOff>228600</xdr:colOff>
                    <xdr:row>135</xdr:row>
                    <xdr:rowOff>0</xdr:rowOff>
                  </from>
                  <to>
                    <xdr:col>8</xdr:col>
                    <xdr:colOff>457200</xdr:colOff>
                    <xdr:row>136</xdr:row>
                    <xdr:rowOff>28575</xdr:rowOff>
                  </to>
                </anchor>
              </controlPr>
            </control>
          </mc:Choice>
        </mc:AlternateContent>
        <mc:AlternateContent xmlns:mc="http://schemas.openxmlformats.org/markup-compatibility/2006">
          <mc:Choice Requires="x14">
            <control shapeId="60459" r:id="rId14" name="Check Box 43">
              <controlPr defaultSize="0" autoFill="0" autoLine="0" autoPict="0">
                <anchor moveWithCells="1">
                  <from>
                    <xdr:col>8</xdr:col>
                    <xdr:colOff>228600</xdr:colOff>
                    <xdr:row>136</xdr:row>
                    <xdr:rowOff>0</xdr:rowOff>
                  </from>
                  <to>
                    <xdr:col>8</xdr:col>
                    <xdr:colOff>457200</xdr:colOff>
                    <xdr:row>137</xdr:row>
                    <xdr:rowOff>28575</xdr:rowOff>
                  </to>
                </anchor>
              </controlPr>
            </control>
          </mc:Choice>
        </mc:AlternateContent>
        <mc:AlternateContent xmlns:mc="http://schemas.openxmlformats.org/markup-compatibility/2006">
          <mc:Choice Requires="x14">
            <control shapeId="60460" r:id="rId15" name="Check Box 44">
              <controlPr defaultSize="0" autoFill="0" autoLine="0" autoPict="0">
                <anchor moveWithCells="1">
                  <from>
                    <xdr:col>8</xdr:col>
                    <xdr:colOff>228600</xdr:colOff>
                    <xdr:row>137</xdr:row>
                    <xdr:rowOff>0</xdr:rowOff>
                  </from>
                  <to>
                    <xdr:col>8</xdr:col>
                    <xdr:colOff>457200</xdr:colOff>
                    <xdr:row>138</xdr:row>
                    <xdr:rowOff>28575</xdr:rowOff>
                  </to>
                </anchor>
              </controlPr>
            </control>
          </mc:Choice>
        </mc:AlternateContent>
        <mc:AlternateContent xmlns:mc="http://schemas.openxmlformats.org/markup-compatibility/2006">
          <mc:Choice Requires="x14">
            <control shapeId="60461" r:id="rId16" name="Check Box 45">
              <controlPr defaultSize="0" autoFill="0" autoLine="0" autoPict="0">
                <anchor moveWithCells="1">
                  <from>
                    <xdr:col>11</xdr:col>
                    <xdr:colOff>228600</xdr:colOff>
                    <xdr:row>126</xdr:row>
                    <xdr:rowOff>0</xdr:rowOff>
                  </from>
                  <to>
                    <xdr:col>11</xdr:col>
                    <xdr:colOff>457200</xdr:colOff>
                    <xdr:row>127</xdr:row>
                    <xdr:rowOff>28575</xdr:rowOff>
                  </to>
                </anchor>
              </controlPr>
            </control>
          </mc:Choice>
        </mc:AlternateContent>
        <mc:AlternateContent xmlns:mc="http://schemas.openxmlformats.org/markup-compatibility/2006">
          <mc:Choice Requires="x14">
            <control shapeId="60462" r:id="rId17" name="Check Box 46">
              <controlPr defaultSize="0" autoFill="0" autoLine="0" autoPict="0">
                <anchor moveWithCells="1">
                  <from>
                    <xdr:col>11</xdr:col>
                    <xdr:colOff>228600</xdr:colOff>
                    <xdr:row>127</xdr:row>
                    <xdr:rowOff>0</xdr:rowOff>
                  </from>
                  <to>
                    <xdr:col>11</xdr:col>
                    <xdr:colOff>457200</xdr:colOff>
                    <xdr:row>128</xdr:row>
                    <xdr:rowOff>28575</xdr:rowOff>
                  </to>
                </anchor>
              </controlPr>
            </control>
          </mc:Choice>
        </mc:AlternateContent>
        <mc:AlternateContent xmlns:mc="http://schemas.openxmlformats.org/markup-compatibility/2006">
          <mc:Choice Requires="x14">
            <control shapeId="60463" r:id="rId18" name="Check Box 47">
              <controlPr defaultSize="0" autoFill="0" autoLine="0" autoPict="0">
                <anchor moveWithCells="1">
                  <from>
                    <xdr:col>11</xdr:col>
                    <xdr:colOff>228600</xdr:colOff>
                    <xdr:row>128</xdr:row>
                    <xdr:rowOff>0</xdr:rowOff>
                  </from>
                  <to>
                    <xdr:col>11</xdr:col>
                    <xdr:colOff>457200</xdr:colOff>
                    <xdr:row>129</xdr:row>
                    <xdr:rowOff>28575</xdr:rowOff>
                  </to>
                </anchor>
              </controlPr>
            </control>
          </mc:Choice>
        </mc:AlternateContent>
        <mc:AlternateContent xmlns:mc="http://schemas.openxmlformats.org/markup-compatibility/2006">
          <mc:Choice Requires="x14">
            <control shapeId="60464" r:id="rId19" name="Check Box 48">
              <controlPr defaultSize="0" autoFill="0" autoLine="0" autoPict="0">
                <anchor moveWithCells="1">
                  <from>
                    <xdr:col>11</xdr:col>
                    <xdr:colOff>228600</xdr:colOff>
                    <xdr:row>129</xdr:row>
                    <xdr:rowOff>0</xdr:rowOff>
                  </from>
                  <to>
                    <xdr:col>11</xdr:col>
                    <xdr:colOff>457200</xdr:colOff>
                    <xdr:row>130</xdr:row>
                    <xdr:rowOff>28575</xdr:rowOff>
                  </to>
                </anchor>
              </controlPr>
            </control>
          </mc:Choice>
        </mc:AlternateContent>
        <mc:AlternateContent xmlns:mc="http://schemas.openxmlformats.org/markup-compatibility/2006">
          <mc:Choice Requires="x14">
            <control shapeId="60465" r:id="rId20" name="Check Box 49">
              <controlPr defaultSize="0" autoFill="0" autoLine="0" autoPict="0">
                <anchor moveWithCells="1">
                  <from>
                    <xdr:col>11</xdr:col>
                    <xdr:colOff>228600</xdr:colOff>
                    <xdr:row>130</xdr:row>
                    <xdr:rowOff>0</xdr:rowOff>
                  </from>
                  <to>
                    <xdr:col>11</xdr:col>
                    <xdr:colOff>457200</xdr:colOff>
                    <xdr:row>131</xdr:row>
                    <xdr:rowOff>28575</xdr:rowOff>
                  </to>
                </anchor>
              </controlPr>
            </control>
          </mc:Choice>
        </mc:AlternateContent>
        <mc:AlternateContent xmlns:mc="http://schemas.openxmlformats.org/markup-compatibility/2006">
          <mc:Choice Requires="x14">
            <control shapeId="60466" r:id="rId21" name="Check Box 50">
              <controlPr defaultSize="0" autoFill="0" autoLine="0" autoPict="0">
                <anchor moveWithCells="1">
                  <from>
                    <xdr:col>11</xdr:col>
                    <xdr:colOff>228600</xdr:colOff>
                    <xdr:row>131</xdr:row>
                    <xdr:rowOff>0</xdr:rowOff>
                  </from>
                  <to>
                    <xdr:col>11</xdr:col>
                    <xdr:colOff>457200</xdr:colOff>
                    <xdr:row>132</xdr:row>
                    <xdr:rowOff>28575</xdr:rowOff>
                  </to>
                </anchor>
              </controlPr>
            </control>
          </mc:Choice>
        </mc:AlternateContent>
        <mc:AlternateContent xmlns:mc="http://schemas.openxmlformats.org/markup-compatibility/2006">
          <mc:Choice Requires="x14">
            <control shapeId="60467" r:id="rId22" name="Check Box 51">
              <controlPr defaultSize="0" autoFill="0" autoLine="0" autoPict="0">
                <anchor moveWithCells="1">
                  <from>
                    <xdr:col>11</xdr:col>
                    <xdr:colOff>228600</xdr:colOff>
                    <xdr:row>132</xdr:row>
                    <xdr:rowOff>0</xdr:rowOff>
                  </from>
                  <to>
                    <xdr:col>11</xdr:col>
                    <xdr:colOff>457200</xdr:colOff>
                    <xdr:row>133</xdr:row>
                    <xdr:rowOff>28575</xdr:rowOff>
                  </to>
                </anchor>
              </controlPr>
            </control>
          </mc:Choice>
        </mc:AlternateContent>
        <mc:AlternateContent xmlns:mc="http://schemas.openxmlformats.org/markup-compatibility/2006">
          <mc:Choice Requires="x14">
            <control shapeId="60468" r:id="rId23" name="Check Box 52">
              <controlPr defaultSize="0" autoFill="0" autoLine="0" autoPict="0">
                <anchor moveWithCells="1">
                  <from>
                    <xdr:col>11</xdr:col>
                    <xdr:colOff>228600</xdr:colOff>
                    <xdr:row>133</xdr:row>
                    <xdr:rowOff>0</xdr:rowOff>
                  </from>
                  <to>
                    <xdr:col>11</xdr:col>
                    <xdr:colOff>457200</xdr:colOff>
                    <xdr:row>134</xdr:row>
                    <xdr:rowOff>28575</xdr:rowOff>
                  </to>
                </anchor>
              </controlPr>
            </control>
          </mc:Choice>
        </mc:AlternateContent>
        <mc:AlternateContent xmlns:mc="http://schemas.openxmlformats.org/markup-compatibility/2006">
          <mc:Choice Requires="x14">
            <control shapeId="60469" r:id="rId24" name="Check Box 53">
              <controlPr defaultSize="0" autoFill="0" autoLine="0" autoPict="0">
                <anchor moveWithCells="1">
                  <from>
                    <xdr:col>11</xdr:col>
                    <xdr:colOff>228600</xdr:colOff>
                    <xdr:row>134</xdr:row>
                    <xdr:rowOff>0</xdr:rowOff>
                  </from>
                  <to>
                    <xdr:col>11</xdr:col>
                    <xdr:colOff>457200</xdr:colOff>
                    <xdr:row>135</xdr:row>
                    <xdr:rowOff>28575</xdr:rowOff>
                  </to>
                </anchor>
              </controlPr>
            </control>
          </mc:Choice>
        </mc:AlternateContent>
        <mc:AlternateContent xmlns:mc="http://schemas.openxmlformats.org/markup-compatibility/2006">
          <mc:Choice Requires="x14">
            <control shapeId="60470" r:id="rId25" name="Check Box 54">
              <controlPr defaultSize="0" autoFill="0" autoLine="0" autoPict="0">
                <anchor moveWithCells="1">
                  <from>
                    <xdr:col>11</xdr:col>
                    <xdr:colOff>228600</xdr:colOff>
                    <xdr:row>135</xdr:row>
                    <xdr:rowOff>0</xdr:rowOff>
                  </from>
                  <to>
                    <xdr:col>11</xdr:col>
                    <xdr:colOff>457200</xdr:colOff>
                    <xdr:row>136</xdr:row>
                    <xdr:rowOff>28575</xdr:rowOff>
                  </to>
                </anchor>
              </controlPr>
            </control>
          </mc:Choice>
        </mc:AlternateContent>
        <mc:AlternateContent xmlns:mc="http://schemas.openxmlformats.org/markup-compatibility/2006">
          <mc:Choice Requires="x14">
            <control shapeId="60471" r:id="rId26" name="Check Box 55">
              <controlPr defaultSize="0" autoFill="0" autoLine="0" autoPict="0">
                <anchor moveWithCells="1">
                  <from>
                    <xdr:col>11</xdr:col>
                    <xdr:colOff>228600</xdr:colOff>
                    <xdr:row>136</xdr:row>
                    <xdr:rowOff>0</xdr:rowOff>
                  </from>
                  <to>
                    <xdr:col>11</xdr:col>
                    <xdr:colOff>457200</xdr:colOff>
                    <xdr:row>137</xdr:row>
                    <xdr:rowOff>28575</xdr:rowOff>
                  </to>
                </anchor>
              </controlPr>
            </control>
          </mc:Choice>
        </mc:AlternateContent>
        <mc:AlternateContent xmlns:mc="http://schemas.openxmlformats.org/markup-compatibility/2006">
          <mc:Choice Requires="x14">
            <control shapeId="60472" r:id="rId27" name="Check Box 56">
              <controlPr defaultSize="0" autoFill="0" autoLine="0" autoPict="0">
                <anchor moveWithCells="1">
                  <from>
                    <xdr:col>11</xdr:col>
                    <xdr:colOff>228600</xdr:colOff>
                    <xdr:row>137</xdr:row>
                    <xdr:rowOff>0</xdr:rowOff>
                  </from>
                  <to>
                    <xdr:col>11</xdr:col>
                    <xdr:colOff>457200</xdr:colOff>
                    <xdr:row>138</xdr:row>
                    <xdr:rowOff>28575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rgb="FF00B050"/>
  </sheetPr>
  <dimension ref="A1:AC538"/>
  <sheetViews>
    <sheetView zoomScale="80" zoomScaleNormal="80" workbookViewId="0">
      <selection activeCell="Y8" sqref="Y8"/>
    </sheetView>
  </sheetViews>
  <sheetFormatPr defaultColWidth="8.85546875" defaultRowHeight="14.25" customHeight="1"/>
  <cols>
    <col min="1" max="1" width="2" style="9" customWidth="1"/>
    <col min="2" max="2" width="10.5703125" style="9" customWidth="1"/>
    <col min="3" max="4" width="16.42578125" style="9" customWidth="1"/>
    <col min="5" max="19" width="10.5703125" style="9" customWidth="1"/>
    <col min="20" max="16384" width="8.85546875" style="9"/>
  </cols>
  <sheetData>
    <row r="1" spans="2:19" s="14" customFormat="1" ht="9.75" customHeight="1" thickBot="1">
      <c r="B1" s="13"/>
      <c r="C1" s="13"/>
      <c r="D1" s="13"/>
      <c r="E1" s="13"/>
      <c r="F1" s="13"/>
      <c r="G1" s="13"/>
      <c r="H1" s="13"/>
      <c r="I1" s="13"/>
      <c r="J1" s="13"/>
      <c r="K1" s="13"/>
      <c r="L1" s="13"/>
      <c r="M1" s="13"/>
      <c r="N1" s="13"/>
      <c r="O1" s="13"/>
      <c r="P1" s="13"/>
      <c r="Q1" s="13"/>
      <c r="R1" s="13"/>
      <c r="S1" s="13"/>
    </row>
    <row r="2" spans="2:19" s="6" customFormat="1" ht="14.25" customHeight="1" thickTop="1">
      <c r="B2" s="842"/>
      <c r="C2" s="843"/>
      <c r="D2" s="843"/>
      <c r="E2" s="843"/>
      <c r="F2" s="843"/>
      <c r="G2" s="843"/>
      <c r="H2" s="843"/>
      <c r="I2" s="843"/>
      <c r="J2" s="843"/>
      <c r="K2" s="843"/>
      <c r="L2" s="843"/>
      <c r="M2" s="843"/>
      <c r="N2" s="843"/>
      <c r="O2" s="843"/>
      <c r="P2" s="843"/>
      <c r="Q2" s="843"/>
      <c r="R2" s="843"/>
      <c r="S2" s="844"/>
    </row>
    <row r="3" spans="2:19" s="6" customFormat="1" ht="14.25" customHeight="1">
      <c r="B3" s="845"/>
      <c r="C3" s="846"/>
      <c r="D3" s="846"/>
      <c r="E3" s="846"/>
      <c r="F3" s="846"/>
      <c r="G3" s="846"/>
      <c r="H3" s="846"/>
      <c r="I3" s="846"/>
      <c r="J3" s="846"/>
      <c r="K3" s="846"/>
      <c r="L3" s="846"/>
      <c r="M3" s="846"/>
      <c r="N3" s="846"/>
      <c r="O3" s="846"/>
      <c r="P3" s="846"/>
      <c r="Q3" s="846"/>
      <c r="R3" s="846"/>
      <c r="S3" s="847"/>
    </row>
    <row r="4" spans="2:19" s="6" customFormat="1" ht="14.25" customHeight="1">
      <c r="B4" s="845"/>
      <c r="C4" s="846"/>
      <c r="D4" s="846"/>
      <c r="E4" s="846"/>
      <c r="F4" s="846"/>
      <c r="G4" s="846"/>
      <c r="H4" s="846"/>
      <c r="I4" s="846"/>
      <c r="J4" s="846"/>
      <c r="K4" s="846"/>
      <c r="L4" s="846"/>
      <c r="M4" s="846"/>
      <c r="N4" s="846"/>
      <c r="O4" s="846"/>
      <c r="P4" s="846"/>
      <c r="Q4" s="846"/>
      <c r="R4" s="846"/>
      <c r="S4" s="847"/>
    </row>
    <row r="5" spans="2:19" s="6" customFormat="1" ht="14.25" customHeight="1">
      <c r="B5" s="845"/>
      <c r="C5" s="846"/>
      <c r="D5" s="846"/>
      <c r="E5" s="848" t="s">
        <v>11046</v>
      </c>
      <c r="F5" s="848"/>
      <c r="G5" s="848"/>
      <c r="H5" s="848"/>
      <c r="I5" s="848"/>
      <c r="J5" s="848"/>
      <c r="K5" s="848"/>
      <c r="L5" s="848"/>
      <c r="M5" s="848"/>
      <c r="N5" s="848"/>
      <c r="O5" s="848"/>
      <c r="P5" s="848"/>
      <c r="Q5" s="848"/>
      <c r="R5" s="846"/>
      <c r="S5" s="847"/>
    </row>
    <row r="6" spans="2:19" s="117" customFormat="1" ht="18.75" customHeight="1">
      <c r="B6" s="365"/>
      <c r="C6" s="327"/>
      <c r="D6" s="327"/>
      <c r="E6" s="848"/>
      <c r="F6" s="848"/>
      <c r="G6" s="848"/>
      <c r="H6" s="848"/>
      <c r="I6" s="848"/>
      <c r="J6" s="848"/>
      <c r="K6" s="848"/>
      <c r="L6" s="848"/>
      <c r="M6" s="848"/>
      <c r="N6" s="848"/>
      <c r="O6" s="848"/>
      <c r="P6" s="848"/>
      <c r="Q6" s="848"/>
      <c r="R6" s="327"/>
      <c r="S6" s="366"/>
    </row>
    <row r="7" spans="2:19" s="6" customFormat="1" ht="14.25" customHeight="1">
      <c r="B7" s="365"/>
      <c r="C7" s="327"/>
      <c r="D7" s="327"/>
      <c r="E7" s="182"/>
      <c r="F7" s="327"/>
      <c r="G7" s="327"/>
      <c r="H7" s="327"/>
      <c r="I7" s="327"/>
      <c r="J7" s="327"/>
      <c r="K7" s="199"/>
      <c r="L7" s="199"/>
      <c r="M7" s="199"/>
      <c r="N7" s="199"/>
      <c r="O7" s="229"/>
      <c r="P7" s="199"/>
      <c r="Q7" s="199"/>
      <c r="R7" s="327"/>
      <c r="S7" s="366"/>
    </row>
    <row r="8" spans="2:19" s="6" customFormat="1" ht="14.25" customHeight="1">
      <c r="B8" s="365"/>
      <c r="C8" s="327"/>
      <c r="D8" s="327"/>
      <c r="E8" s="181" t="s">
        <v>11045</v>
      </c>
      <c r="F8" s="327"/>
      <c r="G8" s="327"/>
      <c r="H8" s="327"/>
      <c r="I8" s="327"/>
      <c r="J8" s="327"/>
      <c r="K8" s="199"/>
      <c r="L8" s="199"/>
      <c r="M8" s="199"/>
      <c r="N8" s="199"/>
      <c r="O8" s="229"/>
      <c r="P8" s="199"/>
      <c r="Q8" s="199"/>
      <c r="R8" s="327"/>
      <c r="S8" s="366"/>
    </row>
    <row r="9" spans="2:19" s="6" customFormat="1" ht="14.25" customHeight="1">
      <c r="B9" s="365"/>
      <c r="C9" s="172"/>
      <c r="D9" s="183"/>
      <c r="E9" s="183"/>
      <c r="F9" s="327"/>
      <c r="G9" s="173"/>
      <c r="H9" s="32"/>
      <c r="I9" s="32"/>
      <c r="J9" s="32"/>
      <c r="K9" s="230"/>
      <c r="L9" s="230"/>
      <c r="M9" s="230"/>
      <c r="N9" s="230"/>
      <c r="O9" s="230"/>
      <c r="P9" s="230"/>
      <c r="Q9" s="199"/>
      <c r="R9" s="327"/>
      <c r="S9" s="366"/>
    </row>
    <row r="10" spans="2:19" s="6" customFormat="1" ht="14.25" customHeight="1">
      <c r="B10" s="365"/>
      <c r="C10" s="115"/>
      <c r="D10" s="182"/>
      <c r="E10" s="183" t="s">
        <v>5575</v>
      </c>
      <c r="F10" s="327"/>
      <c r="G10" s="173"/>
      <c r="H10" s="32"/>
      <c r="I10" s="32"/>
      <c r="J10" s="32"/>
      <c r="K10" s="230"/>
      <c r="L10" s="230"/>
      <c r="M10" s="230"/>
      <c r="N10" s="230"/>
      <c r="O10" s="230"/>
      <c r="P10" s="230"/>
      <c r="Q10" s="199"/>
      <c r="R10" s="327"/>
      <c r="S10" s="366"/>
    </row>
    <row r="11" spans="2:19" s="6" customFormat="1" ht="14.25" customHeight="1">
      <c r="B11" s="397"/>
      <c r="C11" s="174"/>
      <c r="D11" s="174"/>
      <c r="E11" s="182" t="s">
        <v>5576</v>
      </c>
      <c r="F11" s="329" t="s">
        <v>7871</v>
      </c>
      <c r="G11" s="259"/>
      <c r="H11" s="31"/>
      <c r="I11" s="32"/>
      <c r="J11" s="32"/>
      <c r="K11" s="230"/>
      <c r="L11" s="230"/>
      <c r="M11" s="230"/>
      <c r="N11" s="230"/>
      <c r="O11" s="230"/>
      <c r="P11" s="230"/>
      <c r="Q11" s="199"/>
      <c r="R11" s="327"/>
      <c r="S11" s="366"/>
    </row>
    <row r="12" spans="2:19" s="6" customFormat="1" ht="14.25" customHeight="1">
      <c r="B12" s="397"/>
      <c r="C12" s="174"/>
      <c r="D12" s="174"/>
      <c r="E12" s="174" t="s">
        <v>177</v>
      </c>
      <c r="F12" s="329" t="s">
        <v>5577</v>
      </c>
      <c r="G12" s="259"/>
      <c r="H12" s="31"/>
      <c r="I12" s="32"/>
      <c r="J12" s="32"/>
      <c r="K12" s="230"/>
      <c r="L12" s="230"/>
      <c r="M12" s="230"/>
      <c r="N12" s="230"/>
      <c r="O12" s="230"/>
      <c r="P12" s="230"/>
      <c r="Q12" s="199"/>
      <c r="R12" s="327"/>
      <c r="S12" s="366"/>
    </row>
    <row r="13" spans="2:19" s="6" customFormat="1" ht="14.25" customHeight="1">
      <c r="B13" s="397"/>
      <c r="C13" s="174"/>
      <c r="D13" s="174"/>
      <c r="E13" s="174" t="s">
        <v>177</v>
      </c>
      <c r="F13" s="329" t="s">
        <v>7872</v>
      </c>
      <c r="G13" s="259"/>
      <c r="H13" s="31"/>
      <c r="I13" s="32"/>
      <c r="J13" s="32"/>
      <c r="K13" s="230"/>
      <c r="L13" s="230"/>
      <c r="M13" s="230"/>
      <c r="N13" s="230"/>
      <c r="O13" s="230"/>
      <c r="P13" s="230"/>
      <c r="Q13" s="199"/>
      <c r="R13" s="327"/>
      <c r="S13" s="366"/>
    </row>
    <row r="14" spans="2:19" s="6" customFormat="1" ht="14.25" customHeight="1">
      <c r="B14" s="397"/>
      <c r="C14" s="174"/>
      <c r="D14" s="174"/>
      <c r="E14" s="174" t="s">
        <v>177</v>
      </c>
      <c r="F14" s="175" t="s">
        <v>6901</v>
      </c>
      <c r="G14" s="175"/>
      <c r="H14" s="31"/>
      <c r="I14" s="32"/>
      <c r="J14" s="32"/>
      <c r="K14" s="230"/>
      <c r="L14" s="230"/>
      <c r="M14" s="230"/>
      <c r="N14" s="230"/>
      <c r="O14" s="230"/>
      <c r="P14" s="230"/>
      <c r="Q14" s="199"/>
      <c r="R14" s="327"/>
      <c r="S14" s="366"/>
    </row>
    <row r="15" spans="2:19" s="6" customFormat="1" ht="14.25" customHeight="1">
      <c r="B15" s="397"/>
      <c r="C15" s="36"/>
      <c r="D15" s="36"/>
      <c r="E15" s="174" t="s">
        <v>177</v>
      </c>
      <c r="F15" s="327"/>
      <c r="G15" s="173"/>
      <c r="H15" s="32"/>
      <c r="I15" s="32"/>
      <c r="J15" s="32"/>
      <c r="K15" s="230"/>
      <c r="L15" s="230"/>
      <c r="M15" s="230"/>
      <c r="N15" s="230"/>
      <c r="O15" s="230"/>
      <c r="P15" s="230"/>
      <c r="Q15" s="199"/>
      <c r="R15" s="327"/>
      <c r="S15" s="366"/>
    </row>
    <row r="16" spans="2:19" s="6" customFormat="1" ht="14.25" customHeight="1">
      <c r="B16" s="397"/>
      <c r="C16" s="115"/>
      <c r="D16" s="182"/>
      <c r="E16" s="182" t="s">
        <v>7873</v>
      </c>
      <c r="F16" s="327"/>
      <c r="G16" s="173"/>
      <c r="H16" s="32"/>
      <c r="I16" s="32"/>
      <c r="J16" s="32"/>
      <c r="K16" s="230"/>
      <c r="L16" s="230"/>
      <c r="M16" s="230"/>
      <c r="N16" s="230"/>
      <c r="O16" s="230"/>
      <c r="P16" s="230"/>
      <c r="Q16" s="199"/>
      <c r="R16" s="327"/>
      <c r="S16" s="366"/>
    </row>
    <row r="17" spans="2:19" s="6" customFormat="1" ht="14.25" customHeight="1">
      <c r="B17" s="397"/>
      <c r="C17" s="115"/>
      <c r="D17" s="182"/>
      <c r="E17" s="182"/>
      <c r="F17" s="327"/>
      <c r="G17" s="173"/>
      <c r="H17" s="32"/>
      <c r="I17" s="32"/>
      <c r="J17" s="32"/>
      <c r="K17" s="230"/>
      <c r="L17" s="230"/>
      <c r="M17" s="230"/>
      <c r="N17" s="230"/>
      <c r="O17" s="230"/>
      <c r="P17" s="230"/>
      <c r="Q17" s="199"/>
      <c r="R17" s="327"/>
      <c r="S17" s="366"/>
    </row>
    <row r="18" spans="2:19" s="6" customFormat="1" ht="14.25" customHeight="1">
      <c r="B18" s="397"/>
      <c r="C18" s="115"/>
      <c r="D18" s="182"/>
      <c r="E18" s="182"/>
      <c r="F18" s="327"/>
      <c r="G18" s="173"/>
      <c r="H18" s="32"/>
      <c r="I18" s="32"/>
      <c r="J18" s="32"/>
      <c r="K18" s="230"/>
      <c r="L18" s="230"/>
      <c r="M18" s="230"/>
      <c r="N18" s="230"/>
      <c r="O18" s="230"/>
      <c r="P18" s="230"/>
      <c r="Q18" s="199"/>
      <c r="R18" s="327"/>
      <c r="S18" s="366"/>
    </row>
    <row r="19" spans="2:19" s="6" customFormat="1" ht="14.25" customHeight="1">
      <c r="B19" s="397"/>
      <c r="C19" s="115"/>
      <c r="D19" s="115"/>
      <c r="E19" s="327"/>
      <c r="F19" s="115"/>
      <c r="G19" s="173"/>
      <c r="H19" s="32"/>
      <c r="I19" s="32"/>
      <c r="J19" s="32"/>
      <c r="K19" s="230"/>
      <c r="L19" s="230"/>
      <c r="M19" s="230"/>
      <c r="N19" s="230"/>
      <c r="O19" s="230"/>
      <c r="P19" s="230"/>
      <c r="Q19" s="199"/>
      <c r="R19" s="327"/>
      <c r="S19" s="366"/>
    </row>
    <row r="20" spans="2:19" s="6" customFormat="1" ht="14.25" customHeight="1">
      <c r="B20" s="397"/>
      <c r="C20" s="176"/>
      <c r="D20" s="177"/>
      <c r="E20" s="178" t="s">
        <v>7874</v>
      </c>
      <c r="F20" s="178"/>
      <c r="G20" s="178"/>
      <c r="H20" s="178"/>
      <c r="I20" s="178"/>
      <c r="J20" s="178"/>
      <c r="K20" s="231"/>
      <c r="L20" s="231"/>
      <c r="M20" s="231"/>
      <c r="N20" s="231"/>
      <c r="O20" s="204"/>
      <c r="P20" s="204"/>
      <c r="Q20" s="339"/>
      <c r="R20" s="327"/>
      <c r="S20" s="366"/>
    </row>
    <row r="21" spans="2:19" s="6" customFormat="1" ht="14.25" customHeight="1" thickBot="1">
      <c r="B21" s="398"/>
      <c r="C21" s="399"/>
      <c r="D21" s="399"/>
      <c r="E21" s="399"/>
      <c r="F21" s="399"/>
      <c r="G21" s="399"/>
      <c r="H21" s="399"/>
      <c r="I21" s="399"/>
      <c r="J21" s="399"/>
      <c r="K21" s="400"/>
      <c r="L21" s="400"/>
      <c r="M21" s="400"/>
      <c r="N21" s="369"/>
      <c r="O21" s="369"/>
      <c r="P21" s="369"/>
      <c r="Q21" s="369"/>
      <c r="R21" s="368"/>
      <c r="S21" s="370"/>
    </row>
    <row r="22" spans="2:19" s="6" customFormat="1" ht="14.25" customHeight="1" thickTop="1" thickBot="1"/>
    <row r="23" spans="2:19" s="6" customFormat="1" ht="14.25" customHeight="1" thickTop="1">
      <c r="B23" s="361"/>
      <c r="C23" s="362"/>
      <c r="D23" s="362"/>
      <c r="E23" s="362"/>
      <c r="F23" s="362"/>
      <c r="G23" s="362"/>
      <c r="H23" s="362"/>
      <c r="I23" s="362"/>
      <c r="J23" s="362"/>
      <c r="K23" s="362"/>
      <c r="L23" s="362"/>
      <c r="M23" s="362"/>
      <c r="N23" s="362"/>
      <c r="O23" s="362"/>
      <c r="P23" s="362"/>
      <c r="Q23" s="362"/>
      <c r="R23" s="362"/>
      <c r="S23" s="364"/>
    </row>
    <row r="24" spans="2:19" s="6" customFormat="1" ht="14.25" customHeight="1">
      <c r="B24" s="381"/>
      <c r="C24" s="231" t="s">
        <v>1530</v>
      </c>
      <c r="D24" s="231" t="s">
        <v>5578</v>
      </c>
      <c r="E24" s="199"/>
      <c r="F24" s="199"/>
      <c r="G24" s="199"/>
      <c r="H24" s="199"/>
      <c r="I24" s="199"/>
      <c r="J24" s="199"/>
      <c r="K24" s="327"/>
      <c r="L24" s="327"/>
      <c r="M24" s="327"/>
      <c r="N24" s="327"/>
      <c r="O24" s="327"/>
      <c r="P24" s="327"/>
      <c r="Q24" s="327"/>
      <c r="R24" s="327"/>
      <c r="S24" s="366"/>
    </row>
    <row r="25" spans="2:19" s="6" customFormat="1" ht="14.25" customHeight="1">
      <c r="B25" s="381"/>
      <c r="C25" s="182"/>
      <c r="D25" s="194"/>
      <c r="E25" s="182"/>
      <c r="F25" s="182"/>
      <c r="G25" s="182"/>
      <c r="H25" s="182"/>
      <c r="I25" s="182"/>
      <c r="J25" s="184"/>
      <c r="K25" s="39"/>
      <c r="L25" s="184" t="s">
        <v>5579</v>
      </c>
      <c r="M25" s="194"/>
      <c r="N25" s="182"/>
      <c r="O25" s="182"/>
      <c r="P25" s="36"/>
      <c r="Q25" s="327"/>
      <c r="R25" s="327"/>
      <c r="S25" s="366"/>
    </row>
    <row r="26" spans="2:19" s="6" customFormat="1" ht="14.25" customHeight="1" thickBot="1">
      <c r="B26" s="381"/>
      <c r="C26" s="184" t="s">
        <v>5580</v>
      </c>
      <c r="D26" s="182"/>
      <c r="E26" s="182"/>
      <c r="F26" s="182"/>
      <c r="G26" s="182"/>
      <c r="H26" s="182"/>
      <c r="I26" s="182"/>
      <c r="J26" s="182"/>
      <c r="K26" s="36"/>
      <c r="L26" s="185" t="s">
        <v>5581</v>
      </c>
      <c r="M26" s="194"/>
      <c r="N26" s="182"/>
      <c r="O26" s="182"/>
      <c r="P26" s="36"/>
      <c r="Q26" s="327"/>
      <c r="R26" s="327"/>
      <c r="S26" s="366"/>
    </row>
    <row r="27" spans="2:19" s="6" customFormat="1" ht="14.25" customHeight="1" thickBot="1">
      <c r="B27" s="381"/>
      <c r="C27" s="800"/>
      <c r="D27" s="715"/>
      <c r="E27" s="715"/>
      <c r="F27" s="715"/>
      <c r="G27" s="801"/>
      <c r="H27" s="801"/>
      <c r="I27" s="801"/>
      <c r="J27" s="539"/>
      <c r="K27" s="36"/>
      <c r="L27" s="716"/>
      <c r="M27" s="717"/>
      <c r="N27" s="717"/>
      <c r="O27" s="718"/>
      <c r="P27" s="36"/>
      <c r="Q27" s="327"/>
      <c r="R27" s="327"/>
      <c r="S27" s="366"/>
    </row>
    <row r="28" spans="2:19" s="6" customFormat="1" ht="14.25" customHeight="1">
      <c r="B28" s="381"/>
      <c r="C28" s="802" t="s">
        <v>5582</v>
      </c>
      <c r="D28" s="563"/>
      <c r="E28" s="563"/>
      <c r="F28" s="563"/>
      <c r="G28" s="563"/>
      <c r="H28" s="563"/>
      <c r="I28" s="563"/>
      <c r="J28" s="563"/>
      <c r="K28" s="36"/>
      <c r="L28" s="803" t="s">
        <v>5583</v>
      </c>
      <c r="M28" s="804"/>
      <c r="N28" s="804"/>
      <c r="O28" s="804"/>
      <c r="P28" s="36"/>
      <c r="Q28" s="327"/>
      <c r="R28" s="327"/>
      <c r="S28" s="366"/>
    </row>
    <row r="29" spans="2:19" s="6" customFormat="1" ht="14.25" customHeight="1">
      <c r="B29" s="381"/>
      <c r="C29" s="800"/>
      <c r="D29" s="715"/>
      <c r="E29" s="715"/>
      <c r="F29" s="715"/>
      <c r="G29" s="801"/>
      <c r="H29" s="801"/>
      <c r="I29" s="801"/>
      <c r="J29" s="539"/>
      <c r="K29" s="36"/>
      <c r="L29" s="551"/>
      <c r="M29" s="552"/>
      <c r="N29" s="552"/>
      <c r="O29" s="553"/>
      <c r="P29" s="36"/>
      <c r="Q29" s="327"/>
      <c r="R29" s="327"/>
      <c r="S29" s="366"/>
    </row>
    <row r="30" spans="2:19" s="6" customFormat="1" ht="14.25" customHeight="1">
      <c r="B30" s="381"/>
      <c r="C30" s="802" t="s">
        <v>5584</v>
      </c>
      <c r="D30" s="563"/>
      <c r="E30" s="563"/>
      <c r="F30" s="563"/>
      <c r="G30" s="563"/>
      <c r="H30" s="563"/>
      <c r="I30" s="563"/>
      <c r="J30" s="563"/>
      <c r="K30" s="36"/>
      <c r="L30" s="809" t="s">
        <v>5585</v>
      </c>
      <c r="M30" s="563"/>
      <c r="N30" s="563"/>
      <c r="O30" s="563"/>
      <c r="P30" s="36"/>
      <c r="Q30" s="327"/>
      <c r="R30" s="327"/>
      <c r="S30" s="366"/>
    </row>
    <row r="31" spans="2:19" s="6" customFormat="1" ht="14.25" customHeight="1">
      <c r="B31" s="381"/>
      <c r="C31" s="800"/>
      <c r="D31" s="715"/>
      <c r="E31" s="715"/>
      <c r="F31" s="715"/>
      <c r="G31" s="801"/>
      <c r="H31" s="801"/>
      <c r="I31" s="801"/>
      <c r="J31" s="539"/>
      <c r="K31" s="36"/>
      <c r="L31" s="554"/>
      <c r="M31" s="547"/>
      <c r="N31" s="547"/>
      <c r="O31" s="548"/>
      <c r="P31" s="36"/>
      <c r="Q31" s="327"/>
      <c r="R31" s="327"/>
      <c r="S31" s="366"/>
    </row>
    <row r="32" spans="2:19" s="6" customFormat="1" ht="14.25" customHeight="1" thickBot="1">
      <c r="B32" s="367"/>
      <c r="C32" s="368"/>
      <c r="D32" s="368"/>
      <c r="E32" s="368"/>
      <c r="F32" s="368"/>
      <c r="G32" s="368"/>
      <c r="H32" s="368"/>
      <c r="I32" s="368"/>
      <c r="J32" s="368"/>
      <c r="K32" s="368"/>
      <c r="L32" s="368"/>
      <c r="M32" s="368"/>
      <c r="N32" s="368"/>
      <c r="O32" s="368"/>
      <c r="P32" s="368"/>
      <c r="Q32" s="368"/>
      <c r="R32" s="368"/>
      <c r="S32" s="370"/>
    </row>
    <row r="33" spans="2:19" s="6" customFormat="1" ht="14.25" customHeight="1" thickTop="1" thickBot="1"/>
    <row r="34" spans="2:19" s="6" customFormat="1" ht="14.25" customHeight="1" thickTop="1">
      <c r="B34" s="361"/>
      <c r="C34" s="362"/>
      <c r="D34" s="362"/>
      <c r="E34" s="362"/>
      <c r="F34" s="362"/>
      <c r="G34" s="362"/>
      <c r="H34" s="362"/>
      <c r="I34" s="362"/>
      <c r="J34" s="362"/>
      <c r="K34" s="362"/>
      <c r="L34" s="362"/>
      <c r="M34" s="362"/>
      <c r="N34" s="362"/>
      <c r="O34" s="362"/>
      <c r="P34" s="362"/>
      <c r="Q34" s="362"/>
      <c r="R34" s="362"/>
      <c r="S34" s="364"/>
    </row>
    <row r="35" spans="2:19" s="6" customFormat="1" ht="14.25" customHeight="1">
      <c r="B35" s="365"/>
      <c r="C35" s="231" t="s">
        <v>1531</v>
      </c>
      <c r="D35" s="231" t="s">
        <v>5586</v>
      </c>
      <c r="E35" s="199"/>
      <c r="F35" s="327"/>
      <c r="G35" s="327"/>
      <c r="H35" s="327"/>
      <c r="I35" s="327"/>
      <c r="J35" s="327"/>
      <c r="K35" s="327"/>
      <c r="L35" s="327"/>
      <c r="M35" s="327"/>
      <c r="N35" s="327"/>
      <c r="O35" s="327"/>
      <c r="P35" s="327"/>
      <c r="Q35" s="327"/>
      <c r="R35" s="327"/>
      <c r="S35" s="366"/>
    </row>
    <row r="36" spans="2:19" s="6" customFormat="1" ht="14.25" customHeight="1">
      <c r="B36" s="365"/>
      <c r="C36" s="231"/>
      <c r="D36" s="236"/>
      <c r="E36" s="199"/>
      <c r="F36" s="327"/>
      <c r="G36" s="327"/>
      <c r="H36" s="327"/>
      <c r="I36" s="327"/>
      <c r="J36" s="327"/>
      <c r="K36" s="327"/>
      <c r="L36" s="327"/>
      <c r="M36" s="327"/>
      <c r="N36" s="327"/>
      <c r="O36" s="327"/>
      <c r="P36" s="327"/>
      <c r="Q36" s="327"/>
      <c r="R36" s="327"/>
      <c r="S36" s="366"/>
    </row>
    <row r="37" spans="2:19" s="6" customFormat="1" ht="14.25" customHeight="1">
      <c r="B37" s="401"/>
      <c r="C37" s="186" t="s">
        <v>5587</v>
      </c>
      <c r="D37" s="236"/>
      <c r="E37" s="199"/>
      <c r="F37" s="188">
        <v>2022</v>
      </c>
      <c r="G37" s="204" t="str">
        <f>IF(ISTEXT(L27), L27, "")</f>
        <v/>
      </c>
      <c r="H37" s="188">
        <v>2021</v>
      </c>
      <c r="I37" s="59"/>
      <c r="J37" s="327"/>
      <c r="K37" s="327"/>
      <c r="L37" s="327"/>
      <c r="M37" s="327"/>
      <c r="N37" s="327"/>
      <c r="O37" s="327"/>
      <c r="P37" s="43"/>
      <c r="Q37" s="327"/>
      <c r="R37" s="327"/>
      <c r="S37" s="366"/>
    </row>
    <row r="38" spans="2:19" s="6" customFormat="1" ht="14.25" customHeight="1">
      <c r="B38" s="401"/>
      <c r="C38" s="186"/>
      <c r="D38" s="236"/>
      <c r="E38" s="199"/>
      <c r="F38" s="44"/>
      <c r="G38" s="45"/>
      <c r="H38" s="45"/>
      <c r="I38" s="59"/>
      <c r="J38" s="327"/>
      <c r="K38" s="327"/>
      <c r="L38" s="327"/>
      <c r="M38" s="327"/>
      <c r="N38" s="327"/>
      <c r="O38" s="327"/>
      <c r="P38" s="327"/>
      <c r="Q38" s="327"/>
      <c r="R38" s="327"/>
      <c r="S38" s="366"/>
    </row>
    <row r="39" spans="2:19" s="6" customFormat="1" ht="14.25" customHeight="1">
      <c r="B39" s="401"/>
      <c r="C39" s="261">
        <v>2.1</v>
      </c>
      <c r="D39" s="504" t="s">
        <v>5588</v>
      </c>
      <c r="E39" s="790"/>
      <c r="F39" s="352"/>
      <c r="G39" s="48"/>
      <c r="H39" s="352"/>
      <c r="I39" s="115"/>
      <c r="J39" s="261">
        <v>2.5</v>
      </c>
      <c r="K39" s="184" t="s">
        <v>5589</v>
      </c>
      <c r="L39" s="182"/>
      <c r="M39" s="182"/>
      <c r="N39" s="49"/>
      <c r="O39" s="543"/>
      <c r="P39" s="549"/>
      <c r="Q39" s="549"/>
      <c r="R39" s="550"/>
      <c r="S39" s="366"/>
    </row>
    <row r="40" spans="2:19" s="6" customFormat="1" ht="14.25" customHeight="1">
      <c r="B40" s="401"/>
      <c r="C40" s="319" t="s">
        <v>10846</v>
      </c>
      <c r="D40" s="329" t="s">
        <v>10965</v>
      </c>
      <c r="E40" s="318"/>
      <c r="F40" s="352"/>
      <c r="G40" s="48"/>
      <c r="H40" s="352"/>
      <c r="I40" s="115"/>
      <c r="J40" s="261"/>
      <c r="K40" s="182"/>
      <c r="L40" s="182"/>
      <c r="M40" s="341"/>
      <c r="N40" s="323"/>
      <c r="O40" s="430"/>
      <c r="P40" s="431"/>
      <c r="Q40" s="431"/>
      <c r="R40" s="431"/>
      <c r="S40" s="366"/>
    </row>
    <row r="41" spans="2:19" s="6" customFormat="1" ht="14.25" customHeight="1">
      <c r="B41" s="365"/>
      <c r="C41" s="295"/>
      <c r="D41" s="329"/>
      <c r="E41" s="308"/>
      <c r="F41" s="44"/>
      <c r="G41" s="45"/>
      <c r="H41" s="45"/>
      <c r="I41" s="36"/>
      <c r="J41" s="189"/>
      <c r="K41" s="182"/>
      <c r="L41" s="182"/>
      <c r="M41" s="341"/>
      <c r="N41" s="323"/>
      <c r="O41" s="430"/>
      <c r="P41" s="431"/>
      <c r="Q41" s="431"/>
      <c r="R41" s="431"/>
      <c r="S41" s="366"/>
    </row>
    <row r="42" spans="2:19" s="6" customFormat="1" ht="14.25" customHeight="1">
      <c r="B42" s="365"/>
      <c r="C42" s="261">
        <v>2.2000000000000002</v>
      </c>
      <c r="D42" s="504" t="s">
        <v>5590</v>
      </c>
      <c r="E42" s="790"/>
      <c r="F42" s="352"/>
      <c r="G42" s="48"/>
      <c r="H42" s="352"/>
      <c r="I42" s="36"/>
      <c r="J42" s="261">
        <v>2.6</v>
      </c>
      <c r="K42" s="182" t="s">
        <v>5591</v>
      </c>
      <c r="L42" s="182"/>
      <c r="M42" s="182"/>
      <c r="N42" s="324" t="str">
        <f>IF(AND(ISTEXT(O39), ISBLANK(O42)), "→", "")</f>
        <v/>
      </c>
      <c r="O42" s="543"/>
      <c r="P42" s="549"/>
      <c r="Q42" s="549"/>
      <c r="R42" s="550"/>
      <c r="S42" s="402" t="str">
        <f>IF(AND(ISTEXT(O39), ISBLANK(O42)), "←", "")</f>
        <v/>
      </c>
    </row>
    <row r="43" spans="2:19" s="6" customFormat="1" ht="14.25" customHeight="1">
      <c r="B43" s="365"/>
      <c r="C43" s="296"/>
      <c r="D43" s="182"/>
      <c r="E43" s="199"/>
      <c r="F43" s="50"/>
      <c r="G43" s="45"/>
      <c r="H43" s="45"/>
      <c r="I43" s="115"/>
      <c r="J43" s="189"/>
      <c r="K43" s="341"/>
      <c r="L43" s="341"/>
      <c r="M43" s="341"/>
      <c r="N43" s="323"/>
      <c r="O43" s="682"/>
      <c r="P43" s="569"/>
      <c r="Q43" s="569"/>
      <c r="R43" s="569"/>
      <c r="S43" s="366"/>
    </row>
    <row r="44" spans="2:19" s="6" customFormat="1" ht="14.25" customHeight="1">
      <c r="B44" s="365"/>
      <c r="C44" s="261">
        <v>2.2999999999999998</v>
      </c>
      <c r="D44" s="505" t="s">
        <v>5592</v>
      </c>
      <c r="E44" s="790"/>
      <c r="F44" s="352"/>
      <c r="G44" s="48"/>
      <c r="H44" s="352"/>
      <c r="I44" s="115"/>
      <c r="J44" s="261">
        <v>2.7</v>
      </c>
      <c r="K44" s="182" t="s">
        <v>5593</v>
      </c>
      <c r="L44" s="182"/>
      <c r="M44" s="182"/>
      <c r="N44" s="36"/>
      <c r="O44" s="543"/>
      <c r="P44" s="549"/>
      <c r="Q44" s="549"/>
      <c r="R44" s="550"/>
      <c r="S44" s="366"/>
    </row>
    <row r="45" spans="2:19" s="6" customFormat="1" ht="14.25" customHeight="1">
      <c r="B45" s="365"/>
      <c r="C45" s="297"/>
      <c r="D45" s="329"/>
      <c r="E45" s="182"/>
      <c r="F45" s="50"/>
      <c r="G45" s="45"/>
      <c r="H45" s="45"/>
      <c r="I45" s="36"/>
      <c r="J45" s="189"/>
      <c r="K45" s="182"/>
      <c r="L45" s="182"/>
      <c r="M45" s="182"/>
      <c r="N45" s="36"/>
      <c r="O45" s="560"/>
      <c r="P45" s="561"/>
      <c r="Q45" s="561"/>
      <c r="R45" s="561"/>
      <c r="S45" s="366"/>
    </row>
    <row r="46" spans="2:19" s="6" customFormat="1" ht="14.25" customHeight="1">
      <c r="B46" s="365"/>
      <c r="C46" s="261">
        <v>2.4</v>
      </c>
      <c r="D46" s="329" t="s">
        <v>5594</v>
      </c>
      <c r="E46" s="271"/>
      <c r="F46" s="352" t="str">
        <f>IF(AND(ISNUMBER(F39), ISNUMBER(F42)), F39+10*F42, "")</f>
        <v/>
      </c>
      <c r="G46" s="48"/>
      <c r="H46" s="352" t="str">
        <f>IF(AND(ISNUMBER(H39), ISNUMBER(H42)), H39+10*H42, "")</f>
        <v/>
      </c>
      <c r="I46" s="51" t="str">
        <f>IF(AND(ISNUMBER(H39), ISNUMBER(H42), (H39+10*H42)&lt;&gt;H46), (H39+10*H42), "")</f>
        <v/>
      </c>
      <c r="J46" s="261">
        <v>2.8</v>
      </c>
      <c r="K46" s="182" t="s">
        <v>5978</v>
      </c>
      <c r="L46" s="182"/>
      <c r="M46" s="182"/>
      <c r="N46" s="36"/>
      <c r="O46" s="805"/>
      <c r="P46" s="806"/>
      <c r="Q46" s="807" t="str">
        <f>IF(ISTEXT(O44), O44, "")</f>
        <v/>
      </c>
      <c r="R46" s="808"/>
      <c r="S46" s="366"/>
    </row>
    <row r="47" spans="2:19" s="6" customFormat="1" ht="14.25" customHeight="1">
      <c r="B47" s="365"/>
      <c r="C47" s="193"/>
      <c r="D47" s="187" t="s">
        <v>5595</v>
      </c>
      <c r="E47" s="308"/>
      <c r="F47" s="36"/>
      <c r="G47" s="323"/>
      <c r="H47" s="36"/>
      <c r="I47" s="323"/>
      <c r="J47" s="52"/>
      <c r="K47" s="323"/>
      <c r="L47" s="323"/>
      <c r="M47" s="36"/>
      <c r="N47" s="36"/>
      <c r="O47" s="36"/>
      <c r="P47" s="36"/>
      <c r="Q47" s="36"/>
      <c r="R47" s="36"/>
      <c r="S47" s="366"/>
    </row>
    <row r="48" spans="2:19" s="6" customFormat="1" ht="14.25" customHeight="1" thickBot="1">
      <c r="B48" s="367"/>
      <c r="C48" s="368"/>
      <c r="D48" s="368"/>
      <c r="E48" s="368"/>
      <c r="F48" s="564"/>
      <c r="G48" s="527"/>
      <c r="H48" s="368"/>
      <c r="I48" s="368"/>
      <c r="J48" s="368"/>
      <c r="K48" s="368"/>
      <c r="L48" s="368"/>
      <c r="M48" s="368"/>
      <c r="N48" s="368"/>
      <c r="O48" s="564"/>
      <c r="P48" s="527"/>
      <c r="Q48" s="368"/>
      <c r="R48" s="368"/>
      <c r="S48" s="370"/>
    </row>
    <row r="49" spans="2:19" s="6" customFormat="1" ht="14.25" customHeight="1" thickTop="1" thickBot="1"/>
    <row r="50" spans="2:19" s="6" customFormat="1" ht="14.25" customHeight="1" thickTop="1">
      <c r="B50" s="361"/>
      <c r="C50" s="362"/>
      <c r="D50" s="362"/>
      <c r="E50" s="362"/>
      <c r="F50" s="362"/>
      <c r="G50" s="362"/>
      <c r="H50" s="362"/>
      <c r="I50" s="362"/>
      <c r="J50" s="574"/>
      <c r="K50" s="575"/>
      <c r="L50" s="362"/>
      <c r="M50" s="362"/>
      <c r="N50" s="362"/>
      <c r="O50" s="362"/>
      <c r="P50" s="362"/>
      <c r="Q50" s="362"/>
      <c r="R50" s="362"/>
      <c r="S50" s="364"/>
    </row>
    <row r="51" spans="2:19" s="6" customFormat="1" ht="14.25" customHeight="1">
      <c r="B51" s="365"/>
      <c r="C51" s="231" t="s">
        <v>1532</v>
      </c>
      <c r="D51" s="231" t="s">
        <v>5596</v>
      </c>
      <c r="E51" s="199"/>
      <c r="F51" s="327"/>
      <c r="G51" s="327"/>
      <c r="H51" s="327"/>
      <c r="I51" s="327"/>
      <c r="J51" s="480"/>
      <c r="K51" s="431"/>
      <c r="L51" s="327"/>
      <c r="M51" s="555" t="s">
        <v>5597</v>
      </c>
      <c r="N51" s="555"/>
      <c r="O51" s="327"/>
      <c r="P51" s="327"/>
      <c r="Q51" s="327"/>
      <c r="R51" s="327"/>
      <c r="S51" s="366"/>
    </row>
    <row r="52" spans="2:19" s="6" customFormat="1" ht="14.25" customHeight="1">
      <c r="B52" s="401"/>
      <c r="C52" s="273"/>
      <c r="D52" s="199"/>
      <c r="E52" s="199"/>
      <c r="F52" s="59"/>
      <c r="G52" s="327"/>
      <c r="H52" s="327"/>
      <c r="I52" s="327"/>
      <c r="J52" s="568"/>
      <c r="K52" s="569"/>
      <c r="L52" s="59"/>
      <c r="M52" s="556" t="s">
        <v>5598</v>
      </c>
      <c r="N52" s="556"/>
      <c r="O52" s="327"/>
      <c r="P52" s="327"/>
      <c r="Q52" s="327"/>
      <c r="R52" s="327"/>
      <c r="S52" s="366"/>
    </row>
    <row r="53" spans="2:19" s="7" customFormat="1" ht="14.25" customHeight="1">
      <c r="B53" s="403"/>
      <c r="C53" s="190" t="s">
        <v>9</v>
      </c>
      <c r="D53" s="343" t="s">
        <v>5599</v>
      </c>
      <c r="E53" s="343"/>
      <c r="F53" s="54"/>
      <c r="G53" s="55"/>
      <c r="H53" s="441" t="str">
        <f>IF(AND(ISNUMBER(J55), ISNUMBER(J56), SUM(J55:J56)&lt;&gt;J53), SUM(J55:J56), "")</f>
        <v/>
      </c>
      <c r="I53" s="573"/>
      <c r="J53" s="507"/>
      <c r="K53" s="676"/>
      <c r="L53" s="55"/>
      <c r="M53" s="795"/>
      <c r="N53" s="796"/>
      <c r="O53" s="56"/>
      <c r="P53" s="570" t="str">
        <f>IF(AND(ISNUMBER(J53), ISBLANK(M53)), "←  indicate the unit of measurement", "")</f>
        <v/>
      </c>
      <c r="Q53" s="431"/>
      <c r="R53" s="431"/>
      <c r="S53" s="509"/>
    </row>
    <row r="54" spans="2:19" s="6" customFormat="1" ht="14.25" customHeight="1">
      <c r="B54" s="401"/>
      <c r="C54" s="197"/>
      <c r="D54" s="191" t="s">
        <v>5600</v>
      </c>
      <c r="E54" s="182"/>
      <c r="F54" s="115"/>
      <c r="G54" s="327"/>
      <c r="H54" s="510"/>
      <c r="I54" s="533"/>
      <c r="J54" s="526"/>
      <c r="K54" s="526"/>
      <c r="L54" s="59"/>
      <c r="M54" s="792"/>
      <c r="N54" s="799"/>
      <c r="O54" s="327"/>
      <c r="P54" s="480"/>
      <c r="Q54" s="481"/>
      <c r="R54" s="481"/>
      <c r="S54" s="764"/>
    </row>
    <row r="55" spans="2:19" s="6" customFormat="1" ht="14.25" customHeight="1">
      <c r="B55" s="401"/>
      <c r="C55" s="192" t="s">
        <v>140</v>
      </c>
      <c r="D55" s="182" t="s">
        <v>5601</v>
      </c>
      <c r="E55" s="182"/>
      <c r="F55" s="115"/>
      <c r="G55" s="327"/>
      <c r="H55" s="510"/>
      <c r="I55" s="529"/>
      <c r="J55" s="530"/>
      <c r="K55" s="677"/>
      <c r="L55" s="59"/>
      <c r="M55" s="543"/>
      <c r="N55" s="550"/>
      <c r="O55" s="327"/>
      <c r="P55" s="572" t="str">
        <f>IF(AND(ISNUMBER(J55), ISBLANK(M55)), "←  indicate the unit of measurement", "")</f>
        <v/>
      </c>
      <c r="Q55" s="431"/>
      <c r="R55" s="431"/>
      <c r="S55" s="509"/>
    </row>
    <row r="56" spans="2:19" s="6" customFormat="1" ht="14.25" customHeight="1">
      <c r="B56" s="401"/>
      <c r="C56" s="192" t="s">
        <v>141</v>
      </c>
      <c r="D56" s="182" t="s">
        <v>5602</v>
      </c>
      <c r="E56" s="182"/>
      <c r="F56" s="115"/>
      <c r="G56" s="327"/>
      <c r="H56" s="510"/>
      <c r="I56" s="529"/>
      <c r="J56" s="530"/>
      <c r="K56" s="677"/>
      <c r="L56" s="59"/>
      <c r="M56" s="543"/>
      <c r="N56" s="550"/>
      <c r="O56" s="327"/>
      <c r="P56" s="572" t="str">
        <f>IF(AND(ISNUMBER(J56), ISBLANK(M56)), "←  indicate the unit of measurement", "")</f>
        <v/>
      </c>
      <c r="Q56" s="431"/>
      <c r="R56" s="431"/>
      <c r="S56" s="509"/>
    </row>
    <row r="57" spans="2:19" s="6" customFormat="1" ht="14.25" customHeight="1">
      <c r="B57" s="401"/>
      <c r="C57" s="197"/>
      <c r="D57" s="182"/>
      <c r="E57" s="182"/>
      <c r="F57" s="115"/>
      <c r="G57" s="327"/>
      <c r="H57" s="510"/>
      <c r="I57" s="533"/>
      <c r="J57" s="526"/>
      <c r="K57" s="526"/>
      <c r="L57" s="59"/>
      <c r="M57" s="792"/>
      <c r="N57" s="799"/>
      <c r="O57" s="327"/>
      <c r="P57" s="480"/>
      <c r="Q57" s="481"/>
      <c r="R57" s="481"/>
      <c r="S57" s="764"/>
    </row>
    <row r="58" spans="2:19" s="7" customFormat="1" ht="14.25" customHeight="1">
      <c r="B58" s="403"/>
      <c r="C58" s="190" t="s">
        <v>10</v>
      </c>
      <c r="D58" s="343" t="s">
        <v>5603</v>
      </c>
      <c r="E58" s="343"/>
      <c r="F58" s="54"/>
      <c r="G58" s="55"/>
      <c r="H58" s="441" t="str">
        <f>IF(AND(ISNUMBER(J60), ISNUMBER(J61), SUM(J60:J61)&lt;&gt;J58), SUM(J60:J61), "")</f>
        <v/>
      </c>
      <c r="I58" s="573"/>
      <c r="J58" s="507"/>
      <c r="K58" s="676"/>
      <c r="L58" s="55"/>
      <c r="M58" s="795"/>
      <c r="N58" s="796"/>
      <c r="O58" s="55"/>
      <c r="P58" s="570" t="str">
        <f>IF(AND(ISNUMBER(J58), ISBLANK(M58)), "←  indicate the unit of measurement", "")</f>
        <v/>
      </c>
      <c r="Q58" s="431"/>
      <c r="R58" s="431"/>
      <c r="S58" s="509"/>
    </row>
    <row r="59" spans="2:19" s="6" customFormat="1" ht="14.25" customHeight="1">
      <c r="B59" s="401"/>
      <c r="C59" s="197"/>
      <c r="D59" s="191" t="s">
        <v>5604</v>
      </c>
      <c r="E59" s="182"/>
      <c r="F59" s="115"/>
      <c r="G59" s="327"/>
      <c r="H59" s="510"/>
      <c r="I59" s="533"/>
      <c r="J59" s="526"/>
      <c r="K59" s="526"/>
      <c r="L59" s="59"/>
      <c r="M59" s="792"/>
      <c r="N59" s="799"/>
      <c r="O59" s="327"/>
      <c r="P59" s="480"/>
      <c r="Q59" s="481"/>
      <c r="R59" s="481"/>
      <c r="S59" s="764"/>
    </row>
    <row r="60" spans="2:19" s="8" customFormat="1" ht="14.25" customHeight="1">
      <c r="B60" s="404"/>
      <c r="C60" s="192" t="s">
        <v>142</v>
      </c>
      <c r="D60" s="182" t="s">
        <v>5605</v>
      </c>
      <c r="E60" s="182"/>
      <c r="F60" s="115"/>
      <c r="G60" s="327"/>
      <c r="H60" s="510"/>
      <c r="I60" s="529"/>
      <c r="J60" s="530"/>
      <c r="K60" s="677"/>
      <c r="L60" s="59"/>
      <c r="M60" s="543"/>
      <c r="N60" s="550"/>
      <c r="O60" s="330"/>
      <c r="P60" s="572" t="str">
        <f>IF(AND(ISNUMBER(J60), ISBLANK(M60)), "←  indicate the unit of measurement", "")</f>
        <v/>
      </c>
      <c r="Q60" s="431"/>
      <c r="R60" s="431"/>
      <c r="S60" s="509"/>
    </row>
    <row r="61" spans="2:19" s="8" customFormat="1" ht="14.25" customHeight="1">
      <c r="B61" s="404"/>
      <c r="C61" s="192" t="s">
        <v>143</v>
      </c>
      <c r="D61" s="182" t="s">
        <v>5606</v>
      </c>
      <c r="E61" s="182"/>
      <c r="F61" s="115"/>
      <c r="G61" s="327"/>
      <c r="H61" s="510"/>
      <c r="I61" s="529"/>
      <c r="J61" s="530"/>
      <c r="K61" s="677"/>
      <c r="L61" s="59"/>
      <c r="M61" s="543"/>
      <c r="N61" s="550"/>
      <c r="O61" s="330"/>
      <c r="P61" s="572" t="str">
        <f>IF(AND(ISNUMBER(J61), ISBLANK(M61)), "←  indicate the unit of measurement", "")</f>
        <v/>
      </c>
      <c r="Q61" s="431"/>
      <c r="R61" s="431"/>
      <c r="S61" s="509"/>
    </row>
    <row r="62" spans="2:19" s="8" customFormat="1" ht="14.25" customHeight="1">
      <c r="B62" s="404"/>
      <c r="C62" s="192"/>
      <c r="D62" s="182"/>
      <c r="E62" s="182"/>
      <c r="F62" s="115"/>
      <c r="G62" s="327"/>
      <c r="H62" s="510"/>
      <c r="I62" s="510"/>
      <c r="J62" s="526"/>
      <c r="K62" s="526"/>
      <c r="L62" s="59"/>
      <c r="M62" s="792"/>
      <c r="N62" s="792"/>
      <c r="O62" s="330"/>
      <c r="P62" s="480"/>
      <c r="Q62" s="481"/>
      <c r="R62" s="481"/>
      <c r="S62" s="764"/>
    </row>
    <row r="63" spans="2:19" ht="14.25" customHeight="1">
      <c r="B63" s="401"/>
      <c r="C63" s="190" t="s">
        <v>11</v>
      </c>
      <c r="D63" s="343" t="s">
        <v>5607</v>
      </c>
      <c r="E63" s="182"/>
      <c r="F63" s="115"/>
      <c r="G63" s="59"/>
      <c r="H63" s="510"/>
      <c r="I63" s="529"/>
      <c r="J63" s="530"/>
      <c r="K63" s="531"/>
      <c r="L63" s="59"/>
      <c r="M63" s="797"/>
      <c r="N63" s="798"/>
      <c r="O63" s="59"/>
      <c r="P63" s="572" t="str">
        <f>IF(AND(ISNUMBER(J63), ISBLANK(M63)), "←  indicate the unit of measurement", "")</f>
        <v/>
      </c>
      <c r="Q63" s="431"/>
      <c r="R63" s="431"/>
      <c r="S63" s="509"/>
    </row>
    <row r="64" spans="2:19" s="6" customFormat="1" ht="14.25" customHeight="1">
      <c r="B64" s="401"/>
      <c r="C64" s="197"/>
      <c r="D64" s="182"/>
      <c r="E64" s="182"/>
      <c r="F64" s="115"/>
      <c r="G64" s="327"/>
      <c r="H64" s="510"/>
      <c r="I64" s="510"/>
      <c r="J64" s="526"/>
      <c r="K64" s="526"/>
      <c r="L64" s="59"/>
      <c r="M64" s="792"/>
      <c r="N64" s="792"/>
      <c r="O64" s="327"/>
      <c r="P64" s="480"/>
      <c r="Q64" s="481"/>
      <c r="R64" s="481"/>
      <c r="S64" s="764"/>
    </row>
    <row r="65" spans="2:19" s="7" customFormat="1" ht="14.25" customHeight="1">
      <c r="B65" s="403"/>
      <c r="C65" s="190" t="s">
        <v>12</v>
      </c>
      <c r="D65" s="343" t="s">
        <v>5608</v>
      </c>
      <c r="E65" s="343"/>
      <c r="F65" s="54"/>
      <c r="G65" s="55"/>
      <c r="H65" s="532"/>
      <c r="I65" s="529"/>
      <c r="J65" s="507"/>
      <c r="K65" s="508"/>
      <c r="L65" s="55"/>
      <c r="M65" s="795"/>
      <c r="N65" s="796"/>
      <c r="O65" s="55"/>
      <c r="P65" s="570" t="str">
        <f>IF(AND(ISNUMBER(J65), ISBLANK(M65)), "←  indicate the unit of measurement", "")</f>
        <v/>
      </c>
      <c r="Q65" s="431"/>
      <c r="R65" s="431"/>
      <c r="S65" s="509"/>
    </row>
    <row r="66" spans="2:19" ht="14.25" customHeight="1">
      <c r="B66" s="401"/>
      <c r="C66" s="197"/>
      <c r="D66" s="193" t="s">
        <v>5609</v>
      </c>
      <c r="E66" s="182"/>
      <c r="F66" s="115"/>
      <c r="G66" s="59"/>
      <c r="H66" s="510"/>
      <c r="I66" s="510"/>
      <c r="J66" s="536"/>
      <c r="K66" s="536"/>
      <c r="L66" s="59"/>
      <c r="M66" s="793"/>
      <c r="N66" s="793"/>
      <c r="O66" s="59"/>
      <c r="P66" s="480"/>
      <c r="Q66" s="481"/>
      <c r="R66" s="481"/>
      <c r="S66" s="764"/>
    </row>
    <row r="67" spans="2:19" s="6" customFormat="1" ht="14.25" customHeight="1">
      <c r="B67" s="401"/>
      <c r="C67" s="197"/>
      <c r="D67" s="191" t="s">
        <v>5610</v>
      </c>
      <c r="E67" s="182"/>
      <c r="F67" s="115"/>
      <c r="G67" s="327"/>
      <c r="H67" s="510"/>
      <c r="I67" s="510"/>
      <c r="J67" s="568"/>
      <c r="K67" s="568"/>
      <c r="L67" s="59"/>
      <c r="M67" s="794"/>
      <c r="N67" s="794"/>
      <c r="O67" s="327"/>
      <c r="P67" s="480"/>
      <c r="Q67" s="481"/>
      <c r="R67" s="481"/>
      <c r="S67" s="764"/>
    </row>
    <row r="68" spans="2:19" s="6" customFormat="1" ht="14.25" customHeight="1">
      <c r="B68" s="365"/>
      <c r="C68" s="192" t="s">
        <v>144</v>
      </c>
      <c r="D68" s="194" t="s">
        <v>5611</v>
      </c>
      <c r="E68" s="199"/>
      <c r="F68" s="327"/>
      <c r="G68" s="327"/>
      <c r="H68" s="510"/>
      <c r="I68" s="511"/>
      <c r="J68" s="530"/>
      <c r="K68" s="531"/>
      <c r="L68" s="59"/>
      <c r="M68" s="543"/>
      <c r="N68" s="545"/>
      <c r="O68" s="327"/>
      <c r="P68" s="572" t="str">
        <f>IF(AND(ISNUMBER(J68), ISBLANK(M68)), "←  indicate the unit of measurement", "")</f>
        <v/>
      </c>
      <c r="Q68" s="431"/>
      <c r="R68" s="431"/>
      <c r="S68" s="509"/>
    </row>
    <row r="69" spans="2:19" s="6" customFormat="1" ht="14.25" customHeight="1">
      <c r="B69" s="401"/>
      <c r="C69" s="192" t="s">
        <v>145</v>
      </c>
      <c r="D69" s="182" t="s">
        <v>5612</v>
      </c>
      <c r="E69" s="182"/>
      <c r="F69" s="115"/>
      <c r="G69" s="327"/>
      <c r="H69" s="510"/>
      <c r="I69" s="511"/>
      <c r="J69" s="530"/>
      <c r="K69" s="531"/>
      <c r="L69" s="59"/>
      <c r="M69" s="543"/>
      <c r="N69" s="545"/>
      <c r="O69" s="327"/>
      <c r="P69" s="572" t="str">
        <f>IF(AND(ISNUMBER(J69), ISBLANK(M69)), "←  indicate the unit of measurement", "")</f>
        <v/>
      </c>
      <c r="Q69" s="431"/>
      <c r="R69" s="431"/>
      <c r="S69" s="509"/>
    </row>
    <row r="70" spans="2:19" s="6" customFormat="1" ht="14.25" customHeight="1">
      <c r="B70" s="401"/>
      <c r="C70" s="196"/>
      <c r="D70" s="191" t="s">
        <v>5604</v>
      </c>
      <c r="E70" s="182"/>
      <c r="F70" s="115"/>
      <c r="G70" s="327"/>
      <c r="H70" s="510"/>
      <c r="I70" s="510"/>
      <c r="J70" s="526"/>
      <c r="K70" s="526"/>
      <c r="L70" s="59"/>
      <c r="M70" s="792"/>
      <c r="N70" s="792"/>
      <c r="O70" s="327"/>
      <c r="P70" s="480"/>
      <c r="Q70" s="481"/>
      <c r="R70" s="481"/>
      <c r="S70" s="764"/>
    </row>
    <row r="71" spans="2:19" s="6" customFormat="1" ht="14.25" customHeight="1">
      <c r="B71" s="401"/>
      <c r="C71" s="196" t="s">
        <v>301</v>
      </c>
      <c r="D71" s="195" t="s">
        <v>5613</v>
      </c>
      <c r="E71" s="182"/>
      <c r="F71" s="115"/>
      <c r="G71" s="327"/>
      <c r="H71" s="510"/>
      <c r="I71" s="511"/>
      <c r="J71" s="530"/>
      <c r="K71" s="531"/>
      <c r="L71" s="59"/>
      <c r="M71" s="543"/>
      <c r="N71" s="545"/>
      <c r="O71" s="327"/>
      <c r="P71" s="572" t="str">
        <f>IF(AND(ISNUMBER(J71), ISBLANK(M71)), "←  indicate the unit of measurement", "")</f>
        <v/>
      </c>
      <c r="Q71" s="431"/>
      <c r="R71" s="431"/>
      <c r="S71" s="509"/>
    </row>
    <row r="72" spans="2:19" s="6" customFormat="1" ht="14.25" customHeight="1" thickBot="1">
      <c r="B72" s="367"/>
      <c r="C72" s="368"/>
      <c r="D72" s="368"/>
      <c r="E72" s="368"/>
      <c r="F72" s="368"/>
      <c r="G72" s="368"/>
      <c r="H72" s="368"/>
      <c r="I72" s="368"/>
      <c r="J72" s="517"/>
      <c r="K72" s="517"/>
      <c r="L72" s="368"/>
      <c r="M72" s="517"/>
      <c r="N72" s="517"/>
      <c r="O72" s="368"/>
      <c r="P72" s="527"/>
      <c r="Q72" s="619"/>
      <c r="R72" s="619"/>
      <c r="S72" s="762"/>
    </row>
    <row r="73" spans="2:19" s="6" customFormat="1" ht="14.25" customHeight="1" thickTop="1" thickBot="1"/>
    <row r="74" spans="2:19" s="6" customFormat="1" ht="14.25" customHeight="1" thickTop="1">
      <c r="B74" s="361"/>
      <c r="C74" s="362"/>
      <c r="D74" s="362"/>
      <c r="E74" s="362"/>
      <c r="F74" s="362"/>
      <c r="G74" s="362"/>
      <c r="H74" s="362"/>
      <c r="I74" s="362"/>
      <c r="J74" s="362"/>
      <c r="K74" s="362"/>
      <c r="L74" s="362"/>
      <c r="M74" s="362"/>
      <c r="N74" s="362"/>
      <c r="O74" s="362"/>
      <c r="P74" s="362"/>
      <c r="Q74" s="362"/>
      <c r="R74" s="362"/>
      <c r="S74" s="364"/>
    </row>
    <row r="75" spans="2:19" s="6" customFormat="1" ht="14.25" customHeight="1">
      <c r="B75" s="365"/>
      <c r="C75" s="231" t="s">
        <v>1537</v>
      </c>
      <c r="D75" s="231" t="s">
        <v>5614</v>
      </c>
      <c r="E75" s="199"/>
      <c r="F75" s="327"/>
      <c r="G75" s="327"/>
      <c r="H75" s="327"/>
      <c r="I75" s="327"/>
      <c r="J75" s="327"/>
      <c r="K75" s="327"/>
      <c r="L75" s="327"/>
      <c r="M75" s="327"/>
      <c r="N75" s="327"/>
      <c r="O75" s="327"/>
      <c r="P75" s="327"/>
      <c r="Q75" s="327"/>
      <c r="R75" s="327"/>
      <c r="S75" s="366"/>
    </row>
    <row r="76" spans="2:19" s="6" customFormat="1" ht="14.25" customHeight="1">
      <c r="B76" s="365"/>
      <c r="C76" s="55"/>
      <c r="D76" s="35"/>
      <c r="E76" s="327"/>
      <c r="F76" s="327"/>
      <c r="G76" s="327"/>
      <c r="H76" s="327"/>
      <c r="I76" s="327"/>
      <c r="J76" s="327"/>
      <c r="K76" s="327"/>
      <c r="L76" s="327"/>
      <c r="M76" s="327"/>
      <c r="N76" s="327"/>
      <c r="O76" s="327"/>
      <c r="P76" s="327"/>
      <c r="Q76" s="327"/>
      <c r="R76" s="327"/>
      <c r="S76" s="366"/>
    </row>
    <row r="77" spans="2:19" s="6" customFormat="1" ht="14.25" customHeight="1">
      <c r="B77" s="401"/>
      <c r="C77" s="85" t="s">
        <v>5615</v>
      </c>
      <c r="D77" s="342"/>
      <c r="E77" s="342"/>
      <c r="F77" s="342"/>
      <c r="G77" s="59"/>
      <c r="H77" s="59"/>
      <c r="I77" s="59"/>
      <c r="J77" s="587"/>
      <c r="K77" s="587"/>
      <c r="L77" s="41"/>
      <c r="M77" s="41"/>
      <c r="N77" s="327"/>
      <c r="O77" s="327"/>
      <c r="P77" s="327"/>
      <c r="Q77" s="327"/>
      <c r="R77" s="327"/>
      <c r="S77" s="366"/>
    </row>
    <row r="78" spans="2:19" s="6" customFormat="1" ht="14.25" customHeight="1">
      <c r="B78" s="401"/>
      <c r="C78" s="197" t="s">
        <v>13</v>
      </c>
      <c r="D78" s="504" t="s">
        <v>5616</v>
      </c>
      <c r="E78" s="505"/>
      <c r="F78" s="505"/>
      <c r="G78" s="505"/>
      <c r="H78" s="505"/>
      <c r="I78" s="506"/>
      <c r="J78" s="507"/>
      <c r="K78" s="508"/>
      <c r="L78" s="327"/>
      <c r="M78" s="41"/>
      <c r="N78" s="327"/>
      <c r="O78" s="327"/>
      <c r="P78" s="327"/>
      <c r="Q78" s="327"/>
      <c r="R78" s="327"/>
      <c r="S78" s="366"/>
    </row>
    <row r="79" spans="2:19" s="6" customFormat="1" ht="14.25" customHeight="1">
      <c r="B79" s="401"/>
      <c r="C79" s="197" t="s">
        <v>14</v>
      </c>
      <c r="D79" s="504" t="s">
        <v>5617</v>
      </c>
      <c r="E79" s="505"/>
      <c r="F79" s="505"/>
      <c r="G79" s="505"/>
      <c r="H79" s="505"/>
      <c r="I79" s="506"/>
      <c r="J79" s="507"/>
      <c r="K79" s="676"/>
      <c r="L79" s="327"/>
      <c r="M79" s="41"/>
      <c r="N79" s="327"/>
      <c r="O79" s="327"/>
      <c r="P79" s="327"/>
      <c r="Q79" s="327"/>
      <c r="R79" s="327"/>
      <c r="S79" s="366"/>
    </row>
    <row r="80" spans="2:19" s="6" customFormat="1" ht="14.25" customHeight="1">
      <c r="B80" s="401"/>
      <c r="C80" s="197" t="s">
        <v>15</v>
      </c>
      <c r="D80" s="505" t="s">
        <v>5618</v>
      </c>
      <c r="E80" s="714"/>
      <c r="F80" s="714"/>
      <c r="G80" s="714"/>
      <c r="H80" s="714"/>
      <c r="I80" s="790"/>
      <c r="J80" s="507"/>
      <c r="K80" s="676"/>
      <c r="L80" s="327"/>
      <c r="M80" s="41"/>
      <c r="N80" s="327"/>
      <c r="O80" s="327"/>
      <c r="P80" s="327"/>
      <c r="Q80" s="327"/>
      <c r="R80" s="327"/>
      <c r="S80" s="366"/>
    </row>
    <row r="81" spans="2:19" s="6" customFormat="1" ht="14.25" customHeight="1">
      <c r="B81" s="401"/>
      <c r="C81" s="197" t="s">
        <v>16</v>
      </c>
      <c r="D81" s="504" t="s">
        <v>5619</v>
      </c>
      <c r="E81" s="505"/>
      <c r="F81" s="505"/>
      <c r="G81" s="505"/>
      <c r="H81" s="505"/>
      <c r="I81" s="506"/>
      <c r="J81" s="507"/>
      <c r="K81" s="508"/>
      <c r="L81" s="327"/>
      <c r="M81" s="41"/>
      <c r="N81" s="327"/>
      <c r="O81" s="327"/>
      <c r="P81" s="327"/>
      <c r="Q81" s="327"/>
      <c r="R81" s="327"/>
      <c r="S81" s="366"/>
    </row>
    <row r="82" spans="2:19" s="6" customFormat="1" ht="14.25" customHeight="1">
      <c r="B82" s="401"/>
      <c r="C82" s="197" t="s">
        <v>146</v>
      </c>
      <c r="D82" s="504" t="s">
        <v>5620</v>
      </c>
      <c r="E82" s="505"/>
      <c r="F82" s="505"/>
      <c r="G82" s="505"/>
      <c r="H82" s="505"/>
      <c r="I82" s="506"/>
      <c r="J82" s="507"/>
      <c r="K82" s="508"/>
      <c r="L82" s="327"/>
      <c r="M82" s="41"/>
      <c r="N82" s="327"/>
      <c r="O82" s="327"/>
      <c r="P82" s="327"/>
      <c r="Q82" s="327"/>
      <c r="R82" s="327"/>
      <c r="S82" s="366"/>
    </row>
    <row r="83" spans="2:19" s="6" customFormat="1" ht="14.25" customHeight="1">
      <c r="B83" s="401"/>
      <c r="C83" s="197" t="s">
        <v>147</v>
      </c>
      <c r="D83" s="504" t="s">
        <v>5621</v>
      </c>
      <c r="E83" s="505"/>
      <c r="F83" s="505"/>
      <c r="G83" s="505"/>
      <c r="H83" s="505"/>
      <c r="I83" s="506"/>
      <c r="J83" s="507"/>
      <c r="K83" s="508"/>
      <c r="L83" s="327"/>
      <c r="M83" s="41"/>
      <c r="N83" s="327"/>
      <c r="O83" s="327"/>
      <c r="P83" s="327"/>
      <c r="Q83" s="327"/>
      <c r="R83" s="327"/>
      <c r="S83" s="366"/>
    </row>
    <row r="84" spans="2:19" s="6" customFormat="1" ht="14.25" customHeight="1">
      <c r="B84" s="401"/>
      <c r="C84" s="197" t="s">
        <v>294</v>
      </c>
      <c r="D84" s="504" t="s">
        <v>5622</v>
      </c>
      <c r="E84" s="505"/>
      <c r="F84" s="505"/>
      <c r="G84" s="505"/>
      <c r="H84" s="505"/>
      <c r="I84" s="506"/>
      <c r="J84" s="507"/>
      <c r="K84" s="508"/>
      <c r="L84" s="327"/>
      <c r="M84" s="41"/>
      <c r="N84" s="327"/>
      <c r="O84" s="327"/>
      <c r="P84" s="327"/>
      <c r="Q84" s="327"/>
      <c r="R84" s="327"/>
      <c r="S84" s="366"/>
    </row>
    <row r="85" spans="2:19" s="6" customFormat="1" ht="14.25" customHeight="1">
      <c r="B85" s="401"/>
      <c r="C85" s="197" t="s">
        <v>295</v>
      </c>
      <c r="D85" s="504" t="s">
        <v>5623</v>
      </c>
      <c r="E85" s="505"/>
      <c r="F85" s="505"/>
      <c r="G85" s="505"/>
      <c r="H85" s="505"/>
      <c r="I85" s="506"/>
      <c r="J85" s="507"/>
      <c r="K85" s="508"/>
      <c r="L85" s="327"/>
      <c r="M85" s="41"/>
      <c r="N85" s="327"/>
      <c r="O85" s="327"/>
      <c r="P85" s="327"/>
      <c r="Q85" s="327"/>
      <c r="R85" s="327"/>
      <c r="S85" s="366"/>
    </row>
    <row r="86" spans="2:19" s="6" customFormat="1" ht="14.25" customHeight="1">
      <c r="B86" s="401"/>
      <c r="C86" s="197" t="s">
        <v>296</v>
      </c>
      <c r="D86" s="504" t="s">
        <v>5624</v>
      </c>
      <c r="E86" s="505"/>
      <c r="F86" s="505"/>
      <c r="G86" s="505"/>
      <c r="H86" s="505"/>
      <c r="I86" s="506"/>
      <c r="J86" s="507"/>
      <c r="K86" s="676"/>
      <c r="L86" s="110" t="str">
        <f>IF(J87&gt;J86, "Number of total retail outlets is GREATER than or equal to the number of duty-free shops", "")</f>
        <v/>
      </c>
      <c r="M86" s="338"/>
      <c r="N86" s="327"/>
      <c r="O86" s="327"/>
      <c r="P86" s="327"/>
      <c r="Q86" s="327"/>
      <c r="R86" s="327"/>
      <c r="S86" s="366"/>
    </row>
    <row r="87" spans="2:19" s="6" customFormat="1" ht="14.25" customHeight="1">
      <c r="B87" s="401"/>
      <c r="C87" s="299" t="s">
        <v>303</v>
      </c>
      <c r="D87" s="791" t="s">
        <v>5625</v>
      </c>
      <c r="E87" s="502"/>
      <c r="F87" s="502"/>
      <c r="G87" s="502"/>
      <c r="H87" s="502"/>
      <c r="I87" s="503"/>
      <c r="J87" s="507"/>
      <c r="K87" s="676"/>
      <c r="L87" s="327"/>
      <c r="M87" s="41"/>
      <c r="N87" s="327"/>
      <c r="O87" s="327"/>
      <c r="P87" s="327"/>
      <c r="Q87" s="327"/>
      <c r="R87" s="327"/>
      <c r="S87" s="366"/>
    </row>
    <row r="88" spans="2:19" s="6" customFormat="1" ht="14.25" customHeight="1">
      <c r="B88" s="401"/>
      <c r="C88" s="197" t="s">
        <v>297</v>
      </c>
      <c r="D88" s="611" t="s">
        <v>5626</v>
      </c>
      <c r="E88" s="505"/>
      <c r="F88" s="505"/>
      <c r="G88" s="505"/>
      <c r="H88" s="505"/>
      <c r="I88" s="506"/>
      <c r="J88" s="507"/>
      <c r="K88" s="676"/>
      <c r="L88" s="327"/>
      <c r="M88" s="41"/>
      <c r="N88" s="327"/>
      <c r="O88" s="327"/>
      <c r="P88" s="327"/>
      <c r="Q88" s="327"/>
      <c r="R88" s="327"/>
      <c r="S88" s="366"/>
    </row>
    <row r="89" spans="2:19" s="6" customFormat="1" ht="14.25" customHeight="1">
      <c r="B89" s="401"/>
      <c r="C89" s="197" t="s">
        <v>803</v>
      </c>
      <c r="D89" s="611" t="s">
        <v>5627</v>
      </c>
      <c r="E89" s="714"/>
      <c r="F89" s="714"/>
      <c r="G89" s="714"/>
      <c r="H89" s="714"/>
      <c r="I89" s="790"/>
      <c r="J89" s="507"/>
      <c r="K89" s="508"/>
      <c r="L89" s="327"/>
      <c r="M89" s="41"/>
      <c r="N89" s="327"/>
      <c r="O89" s="327"/>
      <c r="P89" s="327"/>
      <c r="Q89" s="327"/>
      <c r="R89" s="327"/>
      <c r="S89" s="366"/>
    </row>
    <row r="90" spans="2:19" s="6" customFormat="1" ht="14.25" customHeight="1">
      <c r="B90" s="401"/>
      <c r="C90" s="197" t="s">
        <v>804</v>
      </c>
      <c r="D90" s="611" t="s">
        <v>5628</v>
      </c>
      <c r="E90" s="714"/>
      <c r="F90" s="714"/>
      <c r="G90" s="714"/>
      <c r="H90" s="714"/>
      <c r="I90" s="790"/>
      <c r="J90" s="507"/>
      <c r="K90" s="508"/>
      <c r="L90" s="327"/>
      <c r="M90" s="41"/>
      <c r="N90" s="327"/>
      <c r="O90" s="327"/>
      <c r="P90" s="327"/>
      <c r="Q90" s="327"/>
      <c r="R90" s="327"/>
      <c r="S90" s="366"/>
    </row>
    <row r="91" spans="2:19" s="6" customFormat="1" ht="14.25" customHeight="1" thickBot="1">
      <c r="B91" s="367"/>
      <c r="C91" s="368"/>
      <c r="D91" s="368"/>
      <c r="E91" s="368"/>
      <c r="F91" s="368"/>
      <c r="G91" s="368"/>
      <c r="H91" s="368"/>
      <c r="I91" s="368"/>
      <c r="J91" s="368"/>
      <c r="K91" s="368"/>
      <c r="L91" s="368"/>
      <c r="M91" s="368"/>
      <c r="N91" s="368"/>
      <c r="O91" s="368"/>
      <c r="P91" s="368"/>
      <c r="Q91" s="368"/>
      <c r="R91" s="368"/>
      <c r="S91" s="370"/>
    </row>
    <row r="92" spans="2:19" s="6" customFormat="1" ht="14.25" customHeight="1" thickTop="1" thickBot="1"/>
    <row r="93" spans="2:19" s="6" customFormat="1" ht="14.25" customHeight="1" thickTop="1">
      <c r="B93" s="361"/>
      <c r="C93" s="363"/>
      <c r="D93" s="363"/>
      <c r="E93" s="363"/>
      <c r="F93" s="363"/>
      <c r="G93" s="363"/>
      <c r="H93" s="363"/>
      <c r="I93" s="363"/>
      <c r="J93" s="363"/>
      <c r="K93" s="363"/>
      <c r="L93" s="363"/>
      <c r="M93" s="363"/>
      <c r="N93" s="363"/>
      <c r="O93" s="363"/>
      <c r="P93" s="363"/>
      <c r="Q93" s="362"/>
      <c r="R93" s="362"/>
      <c r="S93" s="364"/>
    </row>
    <row r="94" spans="2:19" s="6" customFormat="1" ht="14.25" customHeight="1">
      <c r="B94" s="365"/>
      <c r="C94" s="231" t="s">
        <v>1538</v>
      </c>
      <c r="D94" s="231" t="s">
        <v>5629</v>
      </c>
      <c r="E94" s="199"/>
      <c r="F94" s="199"/>
      <c r="G94" s="199"/>
      <c r="H94" s="199"/>
      <c r="I94" s="199"/>
      <c r="J94" s="199"/>
      <c r="K94" s="199"/>
      <c r="L94" s="199"/>
      <c r="M94" s="199"/>
      <c r="N94" s="199"/>
      <c r="O94" s="199"/>
      <c r="P94" s="182"/>
      <c r="Q94" s="36"/>
      <c r="R94" s="36"/>
      <c r="S94" s="366"/>
    </row>
    <row r="95" spans="2:19" s="6" customFormat="1" ht="14.25" customHeight="1">
      <c r="B95" s="401"/>
      <c r="C95" s="199"/>
      <c r="D95" s="236"/>
      <c r="E95" s="199"/>
      <c r="F95" s="199"/>
      <c r="G95" s="199"/>
      <c r="H95" s="199"/>
      <c r="I95" s="199"/>
      <c r="J95" s="199"/>
      <c r="K95" s="199"/>
      <c r="L95" s="199"/>
      <c r="M95" s="512" t="s">
        <v>5631</v>
      </c>
      <c r="N95" s="513"/>
      <c r="O95" s="514"/>
      <c r="P95" s="182"/>
      <c r="Q95" s="36"/>
      <c r="R95" s="36"/>
      <c r="S95" s="366"/>
    </row>
    <row r="96" spans="2:19" s="6" customFormat="1" ht="14.25" customHeight="1">
      <c r="B96" s="401"/>
      <c r="C96" s="261">
        <v>4.0999999999999996</v>
      </c>
      <c r="D96" s="184" t="s">
        <v>5633</v>
      </c>
      <c r="E96" s="182"/>
      <c r="F96" s="182"/>
      <c r="G96" s="182"/>
      <c r="H96" s="182"/>
      <c r="I96" s="182"/>
      <c r="J96" s="182"/>
      <c r="K96" s="184"/>
      <c r="L96" s="182"/>
      <c r="M96" s="515"/>
      <c r="N96" s="516"/>
      <c r="O96" s="493"/>
      <c r="P96" s="182"/>
      <c r="Q96" s="36"/>
      <c r="R96" s="36"/>
      <c r="S96" s="366"/>
    </row>
    <row r="97" spans="2:19" s="6" customFormat="1" ht="14.25" customHeight="1">
      <c r="B97" s="365"/>
      <c r="C97" s="189"/>
      <c r="D97" s="308"/>
      <c r="E97" s="182"/>
      <c r="F97" s="182"/>
      <c r="G97" s="182"/>
      <c r="H97" s="182"/>
      <c r="I97" s="182"/>
      <c r="J97" s="182"/>
      <c r="K97" s="182"/>
      <c r="L97" s="182"/>
      <c r="M97" s="589"/>
      <c r="N97" s="590"/>
      <c r="O97" s="563"/>
      <c r="P97" s="199"/>
      <c r="Q97" s="327"/>
      <c r="R97" s="327"/>
      <c r="S97" s="366"/>
    </row>
    <row r="98" spans="2:19" s="6" customFormat="1" ht="14.25" customHeight="1">
      <c r="B98" s="365"/>
      <c r="C98" s="261">
        <v>4.2</v>
      </c>
      <c r="D98" s="184" t="s">
        <v>5635</v>
      </c>
      <c r="E98" s="182"/>
      <c r="F98" s="182"/>
      <c r="G98" s="182"/>
      <c r="H98" s="182"/>
      <c r="I98" s="182"/>
      <c r="J98" s="182"/>
      <c r="K98" s="182"/>
      <c r="L98" s="182"/>
      <c r="M98" s="515"/>
      <c r="N98" s="516"/>
      <c r="O98" s="577"/>
      <c r="P98" s="199"/>
      <c r="Q98" s="327"/>
      <c r="R98" s="327"/>
      <c r="S98" s="366"/>
    </row>
    <row r="99" spans="2:19" s="6" customFormat="1" ht="14.25" customHeight="1">
      <c r="B99" s="365"/>
      <c r="C99" s="189"/>
      <c r="D99" s="308"/>
      <c r="E99" s="182"/>
      <c r="F99" s="182"/>
      <c r="G99" s="182"/>
      <c r="H99" s="182"/>
      <c r="I99" s="182"/>
      <c r="J99" s="182"/>
      <c r="K99" s="182"/>
      <c r="L99" s="182"/>
      <c r="M99" s="589"/>
      <c r="N99" s="590"/>
      <c r="O99" s="563"/>
      <c r="P99" s="199"/>
      <c r="Q99" s="327"/>
      <c r="R99" s="327"/>
      <c r="S99" s="366"/>
    </row>
    <row r="100" spans="2:19" s="6" customFormat="1" ht="14.25" customHeight="1">
      <c r="B100" s="365"/>
      <c r="C100" s="261">
        <v>4.3</v>
      </c>
      <c r="D100" s="184" t="s">
        <v>5636</v>
      </c>
      <c r="E100" s="182"/>
      <c r="F100" s="182"/>
      <c r="G100" s="182"/>
      <c r="H100" s="182"/>
      <c r="I100" s="182"/>
      <c r="J100" s="182"/>
      <c r="K100" s="182"/>
      <c r="L100" s="182"/>
      <c r="M100" s="515"/>
      <c r="N100" s="516"/>
      <c r="O100" s="493"/>
      <c r="P100" s="199"/>
      <c r="Q100" s="327"/>
      <c r="R100" s="327"/>
      <c r="S100" s="366"/>
    </row>
    <row r="101" spans="2:19" s="6" customFormat="1" ht="14.25" customHeight="1">
      <c r="B101" s="365"/>
      <c r="C101" s="261"/>
      <c r="D101" s="184"/>
      <c r="E101" s="182"/>
      <c r="F101" s="182"/>
      <c r="G101" s="182"/>
      <c r="H101" s="182"/>
      <c r="I101" s="182"/>
      <c r="J101" s="182"/>
      <c r="K101" s="182"/>
      <c r="L101" s="182"/>
      <c r="M101" s="589"/>
      <c r="N101" s="590"/>
      <c r="O101" s="563"/>
      <c r="P101" s="199"/>
      <c r="Q101" s="327"/>
      <c r="R101" s="327"/>
      <c r="S101" s="366"/>
    </row>
    <row r="102" spans="2:19" s="6" customFormat="1" ht="14.25" customHeight="1">
      <c r="B102" s="365"/>
      <c r="C102" s="261">
        <v>4.4000000000000004</v>
      </c>
      <c r="D102" s="184" t="s">
        <v>5637</v>
      </c>
      <c r="E102" s="182"/>
      <c r="F102" s="182"/>
      <c r="G102" s="182"/>
      <c r="H102" s="182"/>
      <c r="I102" s="182"/>
      <c r="J102" s="182"/>
      <c r="K102" s="182"/>
      <c r="L102" s="182"/>
      <c r="M102" s="515"/>
      <c r="N102" s="576"/>
      <c r="O102" s="577"/>
      <c r="P102" s="199"/>
      <c r="Q102" s="327"/>
      <c r="R102" s="327"/>
      <c r="S102" s="366"/>
    </row>
    <row r="103" spans="2:19" s="6" customFormat="1" ht="14.25" customHeight="1">
      <c r="B103" s="365"/>
      <c r="C103" s="261"/>
      <c r="D103" s="184"/>
      <c r="E103" s="182"/>
      <c r="F103" s="182"/>
      <c r="G103" s="182"/>
      <c r="H103" s="182"/>
      <c r="I103" s="182"/>
      <c r="J103" s="182"/>
      <c r="K103" s="182"/>
      <c r="L103" s="182"/>
      <c r="M103" s="589"/>
      <c r="N103" s="590"/>
      <c r="O103" s="563"/>
      <c r="P103" s="199"/>
      <c r="Q103" s="327"/>
      <c r="R103" s="327"/>
      <c r="S103" s="366"/>
    </row>
    <row r="104" spans="2:19" s="6" customFormat="1" ht="14.25" customHeight="1">
      <c r="B104" s="365"/>
      <c r="C104" s="261">
        <v>4.5</v>
      </c>
      <c r="D104" s="334" t="s">
        <v>5638</v>
      </c>
      <c r="E104" s="182"/>
      <c r="F104" s="182"/>
      <c r="G104" s="182"/>
      <c r="H104" s="182"/>
      <c r="I104" s="182"/>
      <c r="J104" s="182"/>
      <c r="K104" s="182"/>
      <c r="L104" s="182"/>
      <c r="M104" s="599"/>
      <c r="N104" s="600"/>
      <c r="O104" s="601"/>
      <c r="P104" s="199" t="s">
        <v>309</v>
      </c>
      <c r="Q104" s="327"/>
      <c r="R104" s="327"/>
      <c r="S104" s="366"/>
    </row>
    <row r="105" spans="2:19" s="6" customFormat="1" ht="14.25" customHeight="1">
      <c r="B105" s="365"/>
      <c r="C105" s="261"/>
      <c r="D105" s="198"/>
      <c r="E105" s="182"/>
      <c r="F105" s="182"/>
      <c r="G105" s="182"/>
      <c r="H105" s="182"/>
      <c r="I105" s="182"/>
      <c r="J105" s="182"/>
      <c r="K105" s="182"/>
      <c r="L105" s="182"/>
      <c r="M105" s="589"/>
      <c r="N105" s="590"/>
      <c r="O105" s="563"/>
      <c r="P105" s="182"/>
      <c r="Q105" s="327"/>
      <c r="R105" s="327"/>
      <c r="S105" s="366"/>
    </row>
    <row r="106" spans="2:19" s="6" customFormat="1" ht="14.25" customHeight="1">
      <c r="B106" s="365"/>
      <c r="C106" s="261">
        <v>4.5999999999999996</v>
      </c>
      <c r="D106" s="198" t="s">
        <v>5639</v>
      </c>
      <c r="E106" s="182"/>
      <c r="F106" s="182"/>
      <c r="G106" s="182"/>
      <c r="H106" s="182"/>
      <c r="I106" s="182"/>
      <c r="J106" s="182"/>
      <c r="K106" s="182"/>
      <c r="L106" s="182"/>
      <c r="M106" s="515"/>
      <c r="N106" s="588"/>
      <c r="O106" s="577"/>
      <c r="P106" s="182"/>
      <c r="Q106" s="327"/>
      <c r="R106" s="327"/>
      <c r="S106" s="366"/>
    </row>
    <row r="107" spans="2:19" s="6" customFormat="1" ht="14.25" customHeight="1">
      <c r="B107" s="365"/>
      <c r="C107" s="274"/>
      <c r="D107" s="198"/>
      <c r="E107" s="182"/>
      <c r="F107" s="182"/>
      <c r="G107" s="182"/>
      <c r="H107" s="182"/>
      <c r="I107" s="182"/>
      <c r="J107" s="182"/>
      <c r="K107" s="182"/>
      <c r="L107" s="182"/>
      <c r="M107" s="603"/>
      <c r="N107" s="604"/>
      <c r="O107" s="605"/>
      <c r="P107" s="182"/>
      <c r="Q107" s="327"/>
      <c r="R107" s="327"/>
      <c r="S107" s="366"/>
    </row>
    <row r="108" spans="2:19" s="6" customFormat="1" ht="14.25" customHeight="1" thickBot="1">
      <c r="B108" s="367"/>
      <c r="C108" s="368"/>
      <c r="D108" s="368"/>
      <c r="E108" s="368"/>
      <c r="F108" s="368"/>
      <c r="G108" s="368"/>
      <c r="H108" s="368"/>
      <c r="I108" s="368"/>
      <c r="J108" s="368"/>
      <c r="K108" s="368"/>
      <c r="L108" s="368"/>
      <c r="M108" s="368"/>
      <c r="N108" s="368"/>
      <c r="O108" s="368"/>
      <c r="P108" s="368"/>
      <c r="Q108" s="368"/>
      <c r="R108" s="368"/>
      <c r="S108" s="370"/>
    </row>
    <row r="109" spans="2:19" s="6" customFormat="1" ht="14.25" customHeight="1" thickTop="1" thickBot="1"/>
    <row r="110" spans="2:19" s="6" customFormat="1" ht="14.25" customHeight="1" thickTop="1">
      <c r="B110" s="361"/>
      <c r="C110" s="363"/>
      <c r="D110" s="363"/>
      <c r="E110" s="363"/>
      <c r="F110" s="362"/>
      <c r="G110" s="362"/>
      <c r="H110" s="362"/>
      <c r="I110" s="362"/>
      <c r="J110" s="362"/>
      <c r="K110" s="362"/>
      <c r="L110" s="362"/>
      <c r="M110" s="362"/>
      <c r="N110" s="362"/>
      <c r="O110" s="362"/>
      <c r="P110" s="412"/>
      <c r="Q110" s="362"/>
      <c r="R110" s="405"/>
      <c r="S110" s="406"/>
    </row>
    <row r="111" spans="2:19" s="6" customFormat="1" ht="14.25" customHeight="1">
      <c r="B111" s="365"/>
      <c r="C111" s="231" t="s">
        <v>1542</v>
      </c>
      <c r="D111" s="231" t="s">
        <v>5640</v>
      </c>
      <c r="E111" s="199"/>
      <c r="F111" s="327"/>
      <c r="G111" s="327"/>
      <c r="H111" s="327"/>
      <c r="I111" s="327"/>
      <c r="J111" s="327"/>
      <c r="K111" s="327"/>
      <c r="L111" s="327"/>
      <c r="M111" s="113"/>
      <c r="N111" s="327"/>
      <c r="O111" s="327"/>
      <c r="P111" s="327"/>
      <c r="Q111" s="327"/>
      <c r="R111" s="327"/>
      <c r="S111" s="407"/>
    </row>
    <row r="112" spans="2:19" s="6" customFormat="1" ht="14.25" customHeight="1">
      <c r="B112" s="365"/>
      <c r="C112" s="231"/>
      <c r="D112" s="199"/>
      <c r="E112" s="199"/>
      <c r="F112" s="327"/>
      <c r="G112" s="327"/>
      <c r="H112" s="327"/>
      <c r="I112" s="327"/>
      <c r="J112" s="327"/>
      <c r="K112" s="534" t="s">
        <v>5641</v>
      </c>
      <c r="L112" s="535"/>
      <c r="M112" s="535"/>
      <c r="N112" s="327"/>
      <c r="O112" s="327"/>
      <c r="P112" s="327"/>
      <c r="Q112" s="327"/>
      <c r="R112" s="62"/>
      <c r="S112" s="407"/>
    </row>
    <row r="113" spans="2:19" s="6" customFormat="1" ht="14.25" customHeight="1" thickBot="1">
      <c r="B113" s="365"/>
      <c r="C113" s="231"/>
      <c r="D113" s="199"/>
      <c r="E113" s="199"/>
      <c r="F113" s="327"/>
      <c r="G113" s="327"/>
      <c r="H113" s="327"/>
      <c r="I113" s="327"/>
      <c r="J113" s="327"/>
      <c r="K113" s="602"/>
      <c r="L113" s="602"/>
      <c r="M113" s="602"/>
      <c r="N113" s="327"/>
      <c r="O113" s="327"/>
      <c r="P113" s="327"/>
      <c r="Q113" s="327"/>
      <c r="R113" s="62"/>
      <c r="S113" s="407"/>
    </row>
    <row r="114" spans="2:19" s="6" customFormat="1" ht="14.25" customHeight="1" thickBot="1">
      <c r="B114" s="365"/>
      <c r="C114" s="261">
        <v>5.0999999999999996</v>
      </c>
      <c r="D114" s="200" t="s">
        <v>5642</v>
      </c>
      <c r="E114" s="199"/>
      <c r="F114" s="327"/>
      <c r="G114" s="327"/>
      <c r="H114" s="327"/>
      <c r="I114" s="43"/>
      <c r="J114" s="43"/>
      <c r="K114" s="784"/>
      <c r="L114" s="785"/>
      <c r="M114" s="786"/>
      <c r="N114" s="327"/>
      <c r="O114" s="608" t="str">
        <f>IF(AND(ISNUMBER(K114), ISNUMBER(K116), K114&gt;K116), "5.2 &lt; 5.1", "")</f>
        <v/>
      </c>
      <c r="P114" s="787"/>
      <c r="Q114" s="787"/>
      <c r="R114" s="62"/>
      <c r="S114" s="407"/>
    </row>
    <row r="115" spans="2:19" s="6" customFormat="1" ht="14.25" customHeight="1" thickBot="1">
      <c r="B115" s="365"/>
      <c r="C115" s="261"/>
      <c r="D115" s="200"/>
      <c r="E115" s="199"/>
      <c r="F115" s="327"/>
      <c r="G115" s="327"/>
      <c r="H115" s="327"/>
      <c r="I115" s="43"/>
      <c r="J115" s="43"/>
      <c r="K115" s="788"/>
      <c r="L115" s="789"/>
      <c r="M115" s="789"/>
      <c r="N115" s="43"/>
      <c r="O115" s="480"/>
      <c r="P115" s="431"/>
      <c r="Q115" s="431"/>
      <c r="R115" s="62"/>
      <c r="S115" s="407"/>
    </row>
    <row r="116" spans="2:19" s="6" customFormat="1" ht="14.25" customHeight="1" thickBot="1">
      <c r="B116" s="365"/>
      <c r="C116" s="261">
        <v>5.2</v>
      </c>
      <c r="D116" s="200" t="s">
        <v>5643</v>
      </c>
      <c r="E116" s="199"/>
      <c r="F116" s="30"/>
      <c r="G116" s="30"/>
      <c r="H116" s="30"/>
      <c r="I116" s="43"/>
      <c r="J116" s="43"/>
      <c r="K116" s="784"/>
      <c r="L116" s="785"/>
      <c r="M116" s="786"/>
      <c r="N116" s="327"/>
      <c r="O116" s="608" t="str">
        <f>IF(AND(ISNUMBER(K114), ISNUMBER(K116), K116&lt;K114), "5.1 &gt; 5.2", "")</f>
        <v/>
      </c>
      <c r="P116" s="787"/>
      <c r="Q116" s="787"/>
      <c r="R116" s="62"/>
      <c r="S116" s="407"/>
    </row>
    <row r="117" spans="2:19" s="6" customFormat="1" ht="14.25" customHeight="1">
      <c r="B117" s="365"/>
      <c r="C117" s="262"/>
      <c r="D117" s="193" t="s">
        <v>5644</v>
      </c>
      <c r="E117" s="199"/>
      <c r="F117" s="30"/>
      <c r="G117" s="30"/>
      <c r="H117" s="30"/>
      <c r="I117" s="327"/>
      <c r="J117" s="327"/>
      <c r="K117" s="327"/>
      <c r="L117" s="327"/>
      <c r="M117" s="327"/>
      <c r="N117" s="327"/>
      <c r="O117" s="327"/>
      <c r="P117" s="327"/>
      <c r="Q117" s="327"/>
      <c r="R117" s="62"/>
      <c r="S117" s="407"/>
    </row>
    <row r="118" spans="2:19" s="6" customFormat="1" ht="14.25" customHeight="1">
      <c r="B118" s="365"/>
      <c r="C118" s="262"/>
      <c r="D118" s="193" t="s">
        <v>5645</v>
      </c>
      <c r="E118" s="199"/>
      <c r="F118" s="30"/>
      <c r="G118" s="30"/>
      <c r="H118" s="30"/>
      <c r="I118" s="327"/>
      <c r="J118" s="327"/>
      <c r="K118" s="327"/>
      <c r="L118" s="327"/>
      <c r="M118" s="327"/>
      <c r="N118" s="327"/>
      <c r="O118" s="327"/>
      <c r="P118" s="327"/>
      <c r="Q118" s="327"/>
      <c r="R118" s="62"/>
      <c r="S118" s="407"/>
    </row>
    <row r="119" spans="2:19" s="6" customFormat="1" ht="14.25" customHeight="1">
      <c r="B119" s="365"/>
      <c r="C119" s="46"/>
      <c r="D119" s="63"/>
      <c r="E119" s="327"/>
      <c r="F119" s="327"/>
      <c r="G119" s="327"/>
      <c r="H119" s="327"/>
      <c r="I119" s="43"/>
      <c r="J119" s="43"/>
      <c r="K119" s="43"/>
      <c r="L119" s="43"/>
      <c r="M119" s="43"/>
      <c r="N119" s="43"/>
      <c r="O119" s="43"/>
      <c r="P119" s="43"/>
      <c r="Q119" s="43"/>
      <c r="R119" s="327"/>
      <c r="S119" s="407"/>
    </row>
    <row r="120" spans="2:19" s="6" customFormat="1" ht="14.25" customHeight="1">
      <c r="B120" s="365"/>
      <c r="C120" s="522" t="s">
        <v>5646</v>
      </c>
      <c r="D120" s="523"/>
      <c r="E120" s="523"/>
      <c r="F120" s="523"/>
      <c r="G120" s="523"/>
      <c r="H120" s="523"/>
      <c r="I120" s="523"/>
      <c r="J120" s="523"/>
      <c r="K120" s="523"/>
      <c r="L120" s="524"/>
      <c r="M120" s="524"/>
      <c r="N120" s="524"/>
      <c r="O120" s="524"/>
      <c r="P120" s="524"/>
      <c r="Q120" s="524"/>
      <c r="R120" s="327"/>
      <c r="S120" s="407"/>
    </row>
    <row r="121" spans="2:19" s="6" customFormat="1" ht="14.25" customHeight="1">
      <c r="B121" s="365"/>
      <c r="C121" s="523"/>
      <c r="D121" s="523"/>
      <c r="E121" s="523"/>
      <c r="F121" s="523"/>
      <c r="G121" s="523"/>
      <c r="H121" s="523"/>
      <c r="I121" s="523"/>
      <c r="J121" s="523"/>
      <c r="K121" s="523"/>
      <c r="L121" s="524"/>
      <c r="M121" s="524"/>
      <c r="N121" s="524"/>
      <c r="O121" s="524"/>
      <c r="P121" s="524"/>
      <c r="Q121" s="524"/>
      <c r="R121" s="327"/>
      <c r="S121" s="407"/>
    </row>
    <row r="122" spans="2:19" s="6" customFormat="1" ht="14.25" customHeight="1">
      <c r="B122" s="365"/>
      <c r="C122" s="523"/>
      <c r="D122" s="523"/>
      <c r="E122" s="523"/>
      <c r="F122" s="523"/>
      <c r="G122" s="523"/>
      <c r="H122" s="523"/>
      <c r="I122" s="523"/>
      <c r="J122" s="523"/>
      <c r="K122" s="523"/>
      <c r="L122" s="524"/>
      <c r="M122" s="524"/>
      <c r="N122" s="524"/>
      <c r="O122" s="524"/>
      <c r="P122" s="524"/>
      <c r="Q122" s="524"/>
      <c r="R122" s="327"/>
      <c r="S122" s="407"/>
    </row>
    <row r="123" spans="2:19" s="6" customFormat="1" ht="14.25" customHeight="1">
      <c r="B123" s="365"/>
      <c r="C123" s="327"/>
      <c r="D123" s="327"/>
      <c r="E123" s="327"/>
      <c r="F123" s="327"/>
      <c r="G123" s="327"/>
      <c r="H123" s="327"/>
      <c r="I123" s="327"/>
      <c r="J123" s="534" t="s">
        <v>5641</v>
      </c>
      <c r="K123" s="535"/>
      <c r="L123" s="199"/>
      <c r="M123" s="534" t="s">
        <v>5641</v>
      </c>
      <c r="N123" s="535"/>
      <c r="O123" s="199"/>
      <c r="P123" s="534" t="s">
        <v>5641</v>
      </c>
      <c r="Q123" s="535"/>
      <c r="R123" s="199"/>
      <c r="S123" s="407"/>
    </row>
    <row r="124" spans="2:19" s="6" customFormat="1" ht="14.25" customHeight="1" thickBot="1">
      <c r="B124" s="397"/>
      <c r="C124" s="64"/>
      <c r="D124" s="327"/>
      <c r="E124" s="327"/>
      <c r="F124" s="327"/>
      <c r="G124" s="327"/>
      <c r="H124" s="327"/>
      <c r="I124" s="327"/>
      <c r="J124" s="597" t="s">
        <v>5647</v>
      </c>
      <c r="K124" s="598"/>
      <c r="L124" s="396"/>
      <c r="M124" s="597" t="s">
        <v>5648</v>
      </c>
      <c r="N124" s="598"/>
      <c r="O124" s="597" t="s">
        <v>5649</v>
      </c>
      <c r="P124" s="463"/>
      <c r="Q124" s="463"/>
      <c r="R124" s="463"/>
      <c r="S124" s="402"/>
    </row>
    <row r="125" spans="2:19" s="6" customFormat="1" ht="14.25" customHeight="1" thickBot="1">
      <c r="B125" s="397"/>
      <c r="C125" s="64" t="s">
        <v>5650</v>
      </c>
      <c r="D125" s="327"/>
      <c r="E125" s="327"/>
      <c r="F125" s="327"/>
      <c r="G125" s="327"/>
      <c r="H125" s="327"/>
      <c r="I125" s="327"/>
      <c r="J125" s="782">
        <f>SUM(J127:J138)</f>
        <v>0</v>
      </c>
      <c r="K125" s="783"/>
      <c r="L125" s="413"/>
      <c r="M125" s="782">
        <f>SUM(M127:M138)</f>
        <v>0</v>
      </c>
      <c r="N125" s="783"/>
      <c r="O125" s="114"/>
      <c r="P125" s="782">
        <f>IF(AND(ISNUMBER(J125), ISNUMBER(M125)), J125+M125, "")</f>
        <v>0</v>
      </c>
      <c r="Q125" s="783"/>
      <c r="R125" s="640" t="str">
        <f>IF(OR(AND(ISNUMBER(J125), ISNUMBER(M125), SUM(J125, M125)&lt;&gt;P125), (AND(ISNUMBER(J125), ISNUMBER(M125), ISBLANK(P125)))), J125+M125, "")</f>
        <v/>
      </c>
      <c r="S125" s="781"/>
    </row>
    <row r="126" spans="2:19" s="6" customFormat="1" ht="14.25" customHeight="1">
      <c r="B126" s="397"/>
      <c r="C126" s="32"/>
      <c r="D126" s="64"/>
      <c r="E126" s="327"/>
      <c r="F126" s="327"/>
      <c r="G126" s="327"/>
      <c r="H126" s="65"/>
      <c r="I126" s="201" t="s">
        <v>5647</v>
      </c>
      <c r="J126" s="578" t="str">
        <f>IF(SUM(J127:J138)&lt;&gt;J125, SUM(J127:J138), "")</f>
        <v/>
      </c>
      <c r="K126" s="638"/>
      <c r="L126" s="191" t="s">
        <v>5648</v>
      </c>
      <c r="M126" s="636" t="str">
        <f>IF(SUM(M127:N138)&lt;&gt;M125, SUM(M127:N138), "")</f>
        <v/>
      </c>
      <c r="N126" s="637"/>
      <c r="O126" s="66"/>
      <c r="P126" s="636" t="str">
        <f>IF(SUM(P127:Q138)&lt;&gt;P125, SUM(P127:Q138), "")</f>
        <v/>
      </c>
      <c r="Q126" s="637"/>
      <c r="R126" s="608"/>
      <c r="S126" s="781"/>
    </row>
    <row r="127" spans="2:19" s="6" customFormat="1" ht="14.25" customHeight="1">
      <c r="B127" s="397"/>
      <c r="C127" s="190" t="s">
        <v>1465</v>
      </c>
      <c r="D127" s="182" t="s">
        <v>5651</v>
      </c>
      <c r="E127" s="30"/>
      <c r="F127" s="30"/>
      <c r="G127" s="30"/>
      <c r="H127" s="65"/>
      <c r="I127" s="327"/>
      <c r="J127" s="494"/>
      <c r="K127" s="495"/>
      <c r="L127" s="327"/>
      <c r="M127" s="494"/>
      <c r="N127" s="495"/>
      <c r="O127" s="66"/>
      <c r="P127" s="494" t="str">
        <f>IF(OR((ISNUMBER(J127)), (ISNUMBER(M127))), J127+M127, "")</f>
        <v/>
      </c>
      <c r="Q127" s="495"/>
      <c r="R127" s="450" t="str">
        <f>IF(OR(AND(ISNUMBER(J127), ISNUMBER(M127), SUM(J127, M127)&lt;&gt;P127), (AND(ISNUMBER(J127), ISNUMBER(M127), ISBLANK(P127)))), J127+M127, "")</f>
        <v/>
      </c>
      <c r="S127" s="451"/>
    </row>
    <row r="128" spans="2:19" s="6" customFormat="1" ht="14.25" customHeight="1">
      <c r="B128" s="397"/>
      <c r="C128" s="190" t="s">
        <v>1466</v>
      </c>
      <c r="D128" s="182" t="s">
        <v>5652</v>
      </c>
      <c r="E128" s="30"/>
      <c r="F128" s="30"/>
      <c r="G128" s="30"/>
      <c r="H128" s="327"/>
      <c r="I128" s="327"/>
      <c r="J128" s="494"/>
      <c r="K128" s="495"/>
      <c r="L128" s="327"/>
      <c r="M128" s="494"/>
      <c r="N128" s="495"/>
      <c r="O128" s="66"/>
      <c r="P128" s="494" t="str">
        <f t="shared" ref="P128:P138" si="0">IF(OR((ISNUMBER(J128)), (ISNUMBER(M128))), J128+M128, "")</f>
        <v/>
      </c>
      <c r="Q128" s="495"/>
      <c r="R128" s="450" t="str">
        <f t="shared" ref="R128:R138" si="1">IF(OR(AND(ISNUMBER(J128), ISNUMBER(M128), SUM(J128, M128)&lt;&gt;P128), (AND(ISNUMBER(J128), ISNUMBER(M128), ISBLANK(P128)))), J128+M128, "")</f>
        <v/>
      </c>
      <c r="S128" s="451"/>
    </row>
    <row r="129" spans="2:27" s="6" customFormat="1" ht="14.25" customHeight="1">
      <c r="B129" s="365"/>
      <c r="C129" s="190" t="s">
        <v>1467</v>
      </c>
      <c r="D129" s="182" t="s">
        <v>5653</v>
      </c>
      <c r="E129" s="30"/>
      <c r="F129" s="30"/>
      <c r="G129" s="30"/>
      <c r="H129" s="327"/>
      <c r="I129" s="327"/>
      <c r="J129" s="494"/>
      <c r="K129" s="495"/>
      <c r="L129" s="327"/>
      <c r="M129" s="494"/>
      <c r="N129" s="495"/>
      <c r="O129" s="66"/>
      <c r="P129" s="494" t="str">
        <f t="shared" si="0"/>
        <v/>
      </c>
      <c r="Q129" s="495"/>
      <c r="R129" s="450" t="str">
        <f t="shared" si="1"/>
        <v/>
      </c>
      <c r="S129" s="451"/>
    </row>
    <row r="130" spans="2:27" s="6" customFormat="1" ht="14.25" customHeight="1">
      <c r="B130" s="365"/>
      <c r="C130" s="190" t="s">
        <v>1468</v>
      </c>
      <c r="D130" s="182" t="s">
        <v>5654</v>
      </c>
      <c r="E130" s="30"/>
      <c r="F130" s="30"/>
      <c r="G130" s="30"/>
      <c r="H130" s="327"/>
      <c r="I130" s="327"/>
      <c r="J130" s="494"/>
      <c r="K130" s="495"/>
      <c r="L130" s="327"/>
      <c r="M130" s="494"/>
      <c r="N130" s="495"/>
      <c r="O130" s="66"/>
      <c r="P130" s="494" t="str">
        <f t="shared" si="0"/>
        <v/>
      </c>
      <c r="Q130" s="495"/>
      <c r="R130" s="450" t="str">
        <f t="shared" si="1"/>
        <v/>
      </c>
      <c r="S130" s="451"/>
    </row>
    <row r="131" spans="2:27" s="6" customFormat="1" ht="14.25" customHeight="1">
      <c r="B131" s="365"/>
      <c r="C131" s="190" t="s">
        <v>1469</v>
      </c>
      <c r="D131" s="182" t="s">
        <v>5655</v>
      </c>
      <c r="E131" s="30"/>
      <c r="F131" s="30"/>
      <c r="G131" s="30"/>
      <c r="H131" s="327"/>
      <c r="I131" s="327"/>
      <c r="J131" s="494"/>
      <c r="K131" s="495"/>
      <c r="L131" s="327"/>
      <c r="M131" s="494"/>
      <c r="N131" s="495"/>
      <c r="O131" s="66"/>
      <c r="P131" s="494" t="str">
        <f t="shared" si="0"/>
        <v/>
      </c>
      <c r="Q131" s="495"/>
      <c r="R131" s="450" t="str">
        <f t="shared" si="1"/>
        <v/>
      </c>
      <c r="S131" s="451"/>
    </row>
    <row r="132" spans="2:27" s="6" customFormat="1" ht="14.25" customHeight="1">
      <c r="B132" s="365"/>
      <c r="C132" s="190" t="s">
        <v>1470</v>
      </c>
      <c r="D132" s="182" t="s">
        <v>5656</v>
      </c>
      <c r="E132" s="30"/>
      <c r="F132" s="30"/>
      <c r="G132" s="30"/>
      <c r="H132" s="327"/>
      <c r="I132" s="327"/>
      <c r="J132" s="494"/>
      <c r="K132" s="495"/>
      <c r="L132" s="327"/>
      <c r="M132" s="494"/>
      <c r="N132" s="495"/>
      <c r="O132" s="66"/>
      <c r="P132" s="494" t="str">
        <f t="shared" si="0"/>
        <v/>
      </c>
      <c r="Q132" s="495"/>
      <c r="R132" s="450" t="str">
        <f>IF(OR(AND(ISNUMBER(J132), ISNUMBER(M132), SUM(J132, M132)&lt;&gt;P132), (AND(ISNUMBER(J132), ISNUMBER(M132), ISBLANK(P132)))), J132+M132, "")</f>
        <v/>
      </c>
      <c r="S132" s="451"/>
    </row>
    <row r="133" spans="2:27" s="6" customFormat="1" ht="14.25" customHeight="1">
      <c r="B133" s="365"/>
      <c r="C133" s="190" t="s">
        <v>1471</v>
      </c>
      <c r="D133" s="182" t="s">
        <v>5657</v>
      </c>
      <c r="E133" s="30"/>
      <c r="F133" s="30"/>
      <c r="G133" s="30"/>
      <c r="H133" s="327"/>
      <c r="I133" s="327"/>
      <c r="J133" s="494"/>
      <c r="K133" s="495"/>
      <c r="L133" s="327"/>
      <c r="M133" s="494"/>
      <c r="N133" s="495"/>
      <c r="O133" s="66"/>
      <c r="P133" s="494" t="str">
        <f t="shared" si="0"/>
        <v/>
      </c>
      <c r="Q133" s="495"/>
      <c r="R133" s="450" t="str">
        <f t="shared" si="1"/>
        <v/>
      </c>
      <c r="S133" s="451"/>
    </row>
    <row r="134" spans="2:27" s="6" customFormat="1" ht="14.25" customHeight="1">
      <c r="B134" s="365"/>
      <c r="C134" s="190" t="s">
        <v>1472</v>
      </c>
      <c r="D134" s="182" t="s">
        <v>5658</v>
      </c>
      <c r="E134" s="67"/>
      <c r="F134" s="67"/>
      <c r="G134" s="67"/>
      <c r="H134" s="327"/>
      <c r="I134" s="327"/>
      <c r="J134" s="494"/>
      <c r="K134" s="495"/>
      <c r="L134" s="327"/>
      <c r="M134" s="494"/>
      <c r="N134" s="495"/>
      <c r="O134" s="66"/>
      <c r="P134" s="494" t="str">
        <f t="shared" si="0"/>
        <v/>
      </c>
      <c r="Q134" s="495"/>
      <c r="R134" s="450" t="str">
        <f t="shared" si="1"/>
        <v/>
      </c>
      <c r="S134" s="451"/>
    </row>
    <row r="135" spans="2:27" s="6" customFormat="1" ht="14.25" customHeight="1">
      <c r="B135" s="365"/>
      <c r="C135" s="190" t="s">
        <v>1473</v>
      </c>
      <c r="D135" s="182" t="s">
        <v>5659</v>
      </c>
      <c r="E135" s="67"/>
      <c r="F135" s="67"/>
      <c r="G135" s="67"/>
      <c r="H135" s="327"/>
      <c r="I135" s="327"/>
      <c r="J135" s="494"/>
      <c r="K135" s="495"/>
      <c r="L135" s="327"/>
      <c r="M135" s="494"/>
      <c r="N135" s="495"/>
      <c r="O135" s="66"/>
      <c r="P135" s="494" t="str">
        <f t="shared" si="0"/>
        <v/>
      </c>
      <c r="Q135" s="495"/>
      <c r="R135" s="450" t="str">
        <f t="shared" si="1"/>
        <v/>
      </c>
      <c r="S135" s="451"/>
    </row>
    <row r="136" spans="2:27" s="6" customFormat="1" ht="14.25" customHeight="1">
      <c r="B136" s="365"/>
      <c r="C136" s="190" t="s">
        <v>1474</v>
      </c>
      <c r="D136" s="182" t="s">
        <v>5660</v>
      </c>
      <c r="E136" s="67"/>
      <c r="F136" s="67"/>
      <c r="G136" s="67"/>
      <c r="H136" s="327"/>
      <c r="I136" s="327"/>
      <c r="J136" s="494"/>
      <c r="K136" s="495"/>
      <c r="L136" s="327"/>
      <c r="M136" s="494"/>
      <c r="N136" s="495"/>
      <c r="O136" s="66"/>
      <c r="P136" s="494" t="str">
        <f t="shared" si="0"/>
        <v/>
      </c>
      <c r="Q136" s="495"/>
      <c r="R136" s="450" t="str">
        <f t="shared" si="1"/>
        <v/>
      </c>
      <c r="S136" s="451"/>
    </row>
    <row r="137" spans="2:27" s="6" customFormat="1" ht="14.25" customHeight="1">
      <c r="B137" s="365"/>
      <c r="C137" s="190" t="s">
        <v>1475</v>
      </c>
      <c r="D137" s="182" t="s">
        <v>5661</v>
      </c>
      <c r="E137" s="67"/>
      <c r="F137" s="67"/>
      <c r="G137" s="67"/>
      <c r="H137" s="327"/>
      <c r="I137" s="327"/>
      <c r="J137" s="494"/>
      <c r="K137" s="495"/>
      <c r="L137" s="327"/>
      <c r="M137" s="494"/>
      <c r="N137" s="495"/>
      <c r="O137" s="66"/>
      <c r="P137" s="494" t="str">
        <f t="shared" si="0"/>
        <v/>
      </c>
      <c r="Q137" s="495"/>
      <c r="R137" s="450" t="str">
        <f t="shared" si="1"/>
        <v/>
      </c>
      <c r="S137" s="451"/>
    </row>
    <row r="138" spans="2:27" s="6" customFormat="1" ht="14.25" customHeight="1">
      <c r="B138" s="365"/>
      <c r="C138" s="190" t="s">
        <v>1476</v>
      </c>
      <c r="D138" s="182" t="s">
        <v>5662</v>
      </c>
      <c r="E138" s="67"/>
      <c r="F138" s="67"/>
      <c r="G138" s="67"/>
      <c r="H138" s="327"/>
      <c r="I138" s="327"/>
      <c r="J138" s="494"/>
      <c r="K138" s="495"/>
      <c r="L138" s="327"/>
      <c r="M138" s="494"/>
      <c r="N138" s="495"/>
      <c r="O138" s="66"/>
      <c r="P138" s="494" t="str">
        <f t="shared" si="0"/>
        <v/>
      </c>
      <c r="Q138" s="495"/>
      <c r="R138" s="450" t="str">
        <f t="shared" si="1"/>
        <v/>
      </c>
      <c r="S138" s="451"/>
    </row>
    <row r="139" spans="2:27" s="6" customFormat="1" ht="14.25" customHeight="1" thickBot="1">
      <c r="B139" s="367"/>
      <c r="C139" s="368"/>
      <c r="D139" s="368"/>
      <c r="E139" s="368"/>
      <c r="F139" s="368"/>
      <c r="G139" s="368"/>
      <c r="H139" s="368"/>
      <c r="I139" s="368"/>
      <c r="J139" s="368"/>
      <c r="K139" s="368"/>
      <c r="L139" s="368"/>
      <c r="M139" s="564"/>
      <c r="N139" s="527"/>
      <c r="O139" s="368"/>
      <c r="P139" s="564"/>
      <c r="Q139" s="527"/>
      <c r="R139" s="368"/>
      <c r="S139" s="370"/>
    </row>
    <row r="140" spans="2:27" s="6" customFormat="1" ht="14.25" customHeight="1" thickTop="1" thickBot="1"/>
    <row r="141" spans="2:27" s="6" customFormat="1" ht="14.25" customHeight="1" thickTop="1">
      <c r="B141" s="361"/>
      <c r="C141" s="362"/>
      <c r="D141" s="362"/>
      <c r="E141" s="362"/>
      <c r="F141" s="362"/>
      <c r="G141" s="362"/>
      <c r="H141" s="362"/>
      <c r="I141" s="362"/>
      <c r="J141" s="362"/>
      <c r="K141" s="362"/>
      <c r="L141" s="362"/>
      <c r="M141" s="362"/>
      <c r="N141" s="362"/>
      <c r="O141" s="362"/>
      <c r="P141" s="362"/>
      <c r="Q141" s="362"/>
      <c r="R141" s="362"/>
      <c r="S141" s="364"/>
    </row>
    <row r="142" spans="2:27" s="6" customFormat="1" ht="14.25" customHeight="1">
      <c r="B142" s="365"/>
      <c r="C142" s="231" t="s">
        <v>1547</v>
      </c>
      <c r="D142" s="34" t="s">
        <v>5663</v>
      </c>
      <c r="E142" s="327"/>
      <c r="F142" s="327"/>
      <c r="G142" s="327"/>
      <c r="H142" s="327"/>
      <c r="I142" s="327"/>
      <c r="J142" s="327"/>
      <c r="K142" s="327"/>
      <c r="L142" s="327"/>
      <c r="M142" s="327"/>
      <c r="N142" s="327"/>
      <c r="O142" s="327"/>
      <c r="P142" s="327"/>
      <c r="Q142" s="327"/>
      <c r="R142" s="327"/>
      <c r="S142" s="366"/>
    </row>
    <row r="143" spans="2:27" s="6" customFormat="1" ht="14.25" customHeight="1" thickBot="1">
      <c r="B143" s="365"/>
      <c r="C143" s="231"/>
      <c r="D143" s="68"/>
      <c r="E143" s="327"/>
      <c r="F143" s="327"/>
      <c r="G143" s="327"/>
      <c r="H143" s="327"/>
      <c r="I143" s="327"/>
      <c r="J143" s="327"/>
      <c r="K143" s="499" t="s">
        <v>11047</v>
      </c>
      <c r="L143" s="499"/>
      <c r="M143" s="499"/>
      <c r="N143" s="354"/>
      <c r="O143" s="499" t="s">
        <v>11048</v>
      </c>
      <c r="P143" s="499"/>
      <c r="Q143" s="499"/>
      <c r="R143" s="327"/>
      <c r="S143" s="366"/>
    </row>
    <row r="144" spans="2:27" s="6" customFormat="1" ht="14.25" customHeight="1" thickTop="1" thickBot="1">
      <c r="B144" s="365"/>
      <c r="C144" s="277">
        <v>6</v>
      </c>
      <c r="D144" s="64" t="s">
        <v>5664</v>
      </c>
      <c r="E144" s="68"/>
      <c r="F144" s="327"/>
      <c r="G144" s="327"/>
      <c r="H144" s="327"/>
      <c r="I144" s="441" t="str">
        <f>IF((SUM(K146, K166, K172, K193))&lt;&gt;K144,(SUM(K146, K166, K172, K193)),"")</f>
        <v/>
      </c>
      <c r="J144" s="441"/>
      <c r="K144" s="490">
        <f>SUM(K146,K166,K172,K193)</f>
        <v>0</v>
      </c>
      <c r="L144" s="491"/>
      <c r="M144" s="492"/>
      <c r="N144" s="339"/>
      <c r="O144" s="490">
        <f>SUM(O146,O166,O172,O193)</f>
        <v>0</v>
      </c>
      <c r="P144" s="491"/>
      <c r="Q144" s="492"/>
      <c r="R144" s="441" t="str">
        <f>IF((SUM(O146, O166, O172, O193))&lt;&gt;O144,(SUM(O146, O166, O172, O193)),"")</f>
        <v/>
      </c>
      <c r="S144" s="779"/>
      <c r="U144" s="107"/>
      <c r="V144" s="107"/>
      <c r="W144" s="107"/>
      <c r="X144" s="107"/>
      <c r="Y144" s="107"/>
      <c r="Z144" s="107"/>
      <c r="AA144" s="107"/>
    </row>
    <row r="145" spans="2:19" s="6" customFormat="1" ht="14.25" customHeight="1" thickTop="1" thickBot="1">
      <c r="B145" s="365"/>
      <c r="C145" s="200"/>
      <c r="D145" s="68"/>
      <c r="E145" s="327"/>
      <c r="F145" s="327"/>
      <c r="G145" s="327"/>
      <c r="H145" s="327"/>
      <c r="I145" s="441"/>
      <c r="J145" s="616"/>
      <c r="K145" s="500"/>
      <c r="L145" s="501"/>
      <c r="M145" s="501"/>
      <c r="N145" s="339"/>
      <c r="O145" s="500"/>
      <c r="P145" s="501"/>
      <c r="Q145" s="501"/>
      <c r="R145" s="441"/>
      <c r="S145" s="763"/>
    </row>
    <row r="146" spans="2:19" s="6" customFormat="1" ht="14.25" customHeight="1" thickBot="1">
      <c r="B146" s="365"/>
      <c r="C146" s="300">
        <v>6.1</v>
      </c>
      <c r="D146" s="18" t="s">
        <v>5665</v>
      </c>
      <c r="E146" s="19"/>
      <c r="F146" s="19"/>
      <c r="G146" s="19"/>
      <c r="H146" s="19"/>
      <c r="I146" s="497" t="str">
        <f>IF(SUM(K149:K154,K157:K160,K162:K164)&lt;&gt;K146, SUM(K149:K154,K157:K160,K162:K164), "")</f>
        <v/>
      </c>
      <c r="J146" s="498"/>
      <c r="K146" s="454">
        <f>SUM(K149:K154,K157:K160,K162:K164)</f>
        <v>0</v>
      </c>
      <c r="L146" s="455"/>
      <c r="M146" s="456"/>
      <c r="N146" s="238"/>
      <c r="O146" s="454">
        <f>SUM(O149:O154,O157:O160,O162:O164)</f>
        <v>0</v>
      </c>
      <c r="P146" s="455"/>
      <c r="Q146" s="456"/>
      <c r="R146" s="441" t="str">
        <f>IF(SUM(O149:O154,O157:O160,O162:O164)&lt;&gt;O146, SUM(O149:O154,O157:O160,O162:O164), "")</f>
        <v/>
      </c>
      <c r="S146" s="779"/>
    </row>
    <row r="147" spans="2:19" s="6" customFormat="1" ht="14.25" customHeight="1">
      <c r="B147" s="365"/>
      <c r="C147" s="200"/>
      <c r="D147" s="68"/>
      <c r="E147" s="327"/>
      <c r="F147" s="327"/>
      <c r="G147" s="327"/>
      <c r="H147" s="327"/>
      <c r="I147" s="441"/>
      <c r="J147" s="616"/>
      <c r="K147" s="476"/>
      <c r="L147" s="477"/>
      <c r="M147" s="477"/>
      <c r="N147" s="339"/>
      <c r="O147" s="476"/>
      <c r="P147" s="477"/>
      <c r="Q147" s="477"/>
      <c r="R147" s="324"/>
      <c r="S147" s="402"/>
    </row>
    <row r="148" spans="2:19" s="6" customFormat="1" ht="14.25" customHeight="1">
      <c r="B148" s="365"/>
      <c r="C148" s="203" t="s">
        <v>28</v>
      </c>
      <c r="D148" s="116" t="s">
        <v>5666</v>
      </c>
      <c r="E148" s="327"/>
      <c r="F148" s="327"/>
      <c r="G148" s="327"/>
      <c r="H148" s="327"/>
      <c r="I148" s="441" t="str">
        <f>IF(SUM(K149:K154)&lt;&gt;K148, SUM(K149:K154), "")</f>
        <v/>
      </c>
      <c r="J148" s="441"/>
      <c r="K148" s="434">
        <f>SUM(K149:M154)</f>
        <v>0</v>
      </c>
      <c r="L148" s="435"/>
      <c r="M148" s="436"/>
      <c r="N148" s="339"/>
      <c r="O148" s="434">
        <f>SUM(O149:O154)</f>
        <v>0</v>
      </c>
      <c r="P148" s="435"/>
      <c r="Q148" s="436"/>
      <c r="R148" s="442" t="str">
        <f>IF(SUM(O149:O154)&lt;&gt;O148, SUM(O149:O154), "")</f>
        <v/>
      </c>
      <c r="S148" s="766"/>
    </row>
    <row r="149" spans="2:19" s="6" customFormat="1" ht="14.25" customHeight="1">
      <c r="B149" s="365"/>
      <c r="C149" s="204" t="s">
        <v>194</v>
      </c>
      <c r="D149" s="310" t="s">
        <v>5667</v>
      </c>
      <c r="E149" s="59"/>
      <c r="F149" s="327"/>
      <c r="G149" s="327"/>
      <c r="H149" s="327"/>
      <c r="I149" s="532" t="str">
        <f>IF(AND((OR(ISNUMBER(K150), ISNUMBER(K151), ISNUMBER(K152), ISNUMBER(K153))), ISBLANK(K149)), "Landing charges?", "")</f>
        <v/>
      </c>
      <c r="J149" s="639"/>
      <c r="K149" s="434"/>
      <c r="L149" s="435"/>
      <c r="M149" s="436"/>
      <c r="N149" s="339"/>
      <c r="O149" s="434"/>
      <c r="P149" s="435"/>
      <c r="Q149" s="436"/>
      <c r="R149" s="442" t="str">
        <f>IF(AND((OR(ISNUMBER(O150), ISNUMBER(O151), ISNUMBER(O152), ISNUMBER(O153))), ISBLANK(O149)), "Landing charges?", "")</f>
        <v/>
      </c>
      <c r="S149" s="763"/>
    </row>
    <row r="150" spans="2:19" s="6" customFormat="1" ht="14.25" customHeight="1">
      <c r="B150" s="365"/>
      <c r="C150" s="204" t="s">
        <v>195</v>
      </c>
      <c r="D150" s="310" t="s">
        <v>5668</v>
      </c>
      <c r="E150" s="59"/>
      <c r="F150" s="327"/>
      <c r="G150" s="327"/>
      <c r="H150" s="327"/>
      <c r="I150" s="441"/>
      <c r="J150" s="479"/>
      <c r="K150" s="434"/>
      <c r="L150" s="435"/>
      <c r="M150" s="436"/>
      <c r="N150" s="339"/>
      <c r="O150" s="434"/>
      <c r="P150" s="435"/>
      <c r="Q150" s="436"/>
      <c r="R150" s="324"/>
      <c r="S150" s="402"/>
    </row>
    <row r="151" spans="2:19" s="6" customFormat="1" ht="14.25" customHeight="1">
      <c r="B151" s="365"/>
      <c r="C151" s="204" t="s">
        <v>196</v>
      </c>
      <c r="D151" s="310" t="s">
        <v>5669</v>
      </c>
      <c r="E151" s="59"/>
      <c r="F151" s="327"/>
      <c r="G151" s="327"/>
      <c r="H151" s="327"/>
      <c r="I151" s="441"/>
      <c r="J151" s="479"/>
      <c r="K151" s="434"/>
      <c r="L151" s="435"/>
      <c r="M151" s="436"/>
      <c r="N151" s="339"/>
      <c r="O151" s="434"/>
      <c r="P151" s="435"/>
      <c r="Q151" s="436"/>
      <c r="R151" s="324"/>
      <c r="S151" s="402"/>
    </row>
    <row r="152" spans="2:19" s="6" customFormat="1" ht="14.25" customHeight="1">
      <c r="B152" s="365"/>
      <c r="C152" s="204" t="s">
        <v>197</v>
      </c>
      <c r="D152" s="310" t="s">
        <v>5670</v>
      </c>
      <c r="E152" s="59"/>
      <c r="F152" s="327"/>
      <c r="G152" s="327"/>
      <c r="H152" s="327"/>
      <c r="I152" s="441"/>
      <c r="J152" s="479"/>
      <c r="K152" s="434"/>
      <c r="L152" s="435"/>
      <c r="M152" s="436"/>
      <c r="N152" s="339"/>
      <c r="O152" s="434"/>
      <c r="P152" s="435"/>
      <c r="Q152" s="436"/>
      <c r="R152" s="324"/>
      <c r="S152" s="402"/>
    </row>
    <row r="153" spans="2:19" s="6" customFormat="1" ht="14.25" customHeight="1">
      <c r="B153" s="365"/>
      <c r="C153" s="204" t="s">
        <v>198</v>
      </c>
      <c r="D153" s="310" t="s">
        <v>5671</v>
      </c>
      <c r="E153" s="59"/>
      <c r="F153" s="327"/>
      <c r="G153" s="327"/>
      <c r="H153" s="327"/>
      <c r="I153" s="441"/>
      <c r="J153" s="479"/>
      <c r="K153" s="434"/>
      <c r="L153" s="435"/>
      <c r="M153" s="436"/>
      <c r="N153" s="339"/>
      <c r="O153" s="434"/>
      <c r="P153" s="435"/>
      <c r="Q153" s="436"/>
      <c r="R153" s="324"/>
      <c r="S153" s="402"/>
    </row>
    <row r="154" spans="2:19" s="6" customFormat="1" ht="14.25" customHeight="1" thickBot="1">
      <c r="B154" s="365"/>
      <c r="C154" s="204" t="s">
        <v>199</v>
      </c>
      <c r="D154" s="310" t="s">
        <v>5672</v>
      </c>
      <c r="E154" s="59"/>
      <c r="F154" s="327"/>
      <c r="G154" s="327"/>
      <c r="H154" s="327"/>
      <c r="I154" s="441"/>
      <c r="J154" s="479"/>
      <c r="K154" s="434"/>
      <c r="L154" s="435"/>
      <c r="M154" s="436"/>
      <c r="N154" s="339"/>
      <c r="O154" s="434"/>
      <c r="P154" s="435"/>
      <c r="Q154" s="436"/>
      <c r="R154" s="324"/>
      <c r="S154" s="402"/>
    </row>
    <row r="155" spans="2:19" s="6" customFormat="1" ht="14.25" customHeight="1">
      <c r="B155" s="365"/>
      <c r="C155" s="204"/>
      <c r="D155" s="71"/>
      <c r="E155" s="59"/>
      <c r="F155" s="327"/>
      <c r="G155" s="327"/>
      <c r="H155" s="327"/>
      <c r="I155" s="441"/>
      <c r="J155" s="616"/>
      <c r="K155" s="476"/>
      <c r="L155" s="477"/>
      <c r="M155" s="477"/>
      <c r="N155" s="339"/>
      <c r="O155" s="476"/>
      <c r="P155" s="477"/>
      <c r="Q155" s="477"/>
      <c r="R155" s="324"/>
      <c r="S155" s="402"/>
    </row>
    <row r="156" spans="2:19" s="6" customFormat="1" ht="14.25" customHeight="1">
      <c r="B156" s="365"/>
      <c r="C156" s="203" t="s">
        <v>29</v>
      </c>
      <c r="D156" s="69" t="s">
        <v>5673</v>
      </c>
      <c r="E156" s="327"/>
      <c r="F156" s="327"/>
      <c r="G156" s="327"/>
      <c r="H156" s="327"/>
      <c r="I156" s="441" t="str">
        <f>IF(SUM(K157:K160)&lt;&gt;K156, SUM(K157:K160), "")</f>
        <v/>
      </c>
      <c r="J156" s="441"/>
      <c r="K156" s="434">
        <f>SUM(K157:K160)</f>
        <v>0</v>
      </c>
      <c r="L156" s="435"/>
      <c r="M156" s="436"/>
      <c r="N156" s="339"/>
      <c r="O156" s="434">
        <f>SUM(O157:O160)</f>
        <v>0</v>
      </c>
      <c r="P156" s="435"/>
      <c r="Q156" s="436"/>
      <c r="R156" s="442" t="str">
        <f>IF(SUM(O157:O160)&lt;&gt;O156, SUM(O157:O160), "")</f>
        <v/>
      </c>
      <c r="S156" s="766"/>
    </row>
    <row r="157" spans="2:19" s="6" customFormat="1" ht="14.25" customHeight="1">
      <c r="B157" s="365"/>
      <c r="C157" s="204" t="s">
        <v>208</v>
      </c>
      <c r="D157" s="202" t="s">
        <v>5674</v>
      </c>
      <c r="E157" s="59"/>
      <c r="F157" s="327"/>
      <c r="G157" s="327"/>
      <c r="H157" s="327"/>
      <c r="I157" s="471" t="str">
        <f>IF(AND((OR(ISNUMBER(K158), ISNUMBER(K159), ISNUMBER(K160))), ISBLANK(K157)), "Passenger charges?", "")</f>
        <v/>
      </c>
      <c r="J157" s="472"/>
      <c r="K157" s="434"/>
      <c r="L157" s="435"/>
      <c r="M157" s="436"/>
      <c r="N157" s="339"/>
      <c r="O157" s="434"/>
      <c r="P157" s="435"/>
      <c r="Q157" s="436"/>
      <c r="R157" s="452" t="str">
        <f>IF(AND((OR(ISNUMBER(O158), ISNUMBER(O159), ISNUMBER(O160))), ISBLANK(O157)), "Passenger charges?", "")</f>
        <v/>
      </c>
      <c r="S157" s="780"/>
    </row>
    <row r="158" spans="2:19" s="6" customFormat="1" ht="14.25" customHeight="1">
      <c r="B158" s="365"/>
      <c r="C158" s="204" t="s">
        <v>209</v>
      </c>
      <c r="D158" s="202" t="s">
        <v>5675</v>
      </c>
      <c r="E158" s="59"/>
      <c r="F158" s="327"/>
      <c r="G158" s="327"/>
      <c r="H158" s="327"/>
      <c r="I158" s="324"/>
      <c r="J158" s="324"/>
      <c r="K158" s="434"/>
      <c r="L158" s="435"/>
      <c r="M158" s="436"/>
      <c r="N158" s="339"/>
      <c r="O158" s="434"/>
      <c r="P158" s="435"/>
      <c r="Q158" s="436"/>
      <c r="R158" s="324"/>
      <c r="S158" s="402"/>
    </row>
    <row r="159" spans="2:19" s="6" customFormat="1" ht="14.25" customHeight="1">
      <c r="B159" s="365"/>
      <c r="C159" s="204" t="s">
        <v>210</v>
      </c>
      <c r="D159" s="202" t="s">
        <v>5676</v>
      </c>
      <c r="E159" s="59"/>
      <c r="F159" s="327"/>
      <c r="G159" s="327"/>
      <c r="H159" s="327"/>
      <c r="I159" s="324"/>
      <c r="J159" s="324"/>
      <c r="K159" s="434"/>
      <c r="L159" s="435"/>
      <c r="M159" s="436"/>
      <c r="N159" s="339"/>
      <c r="O159" s="434"/>
      <c r="P159" s="435"/>
      <c r="Q159" s="436"/>
      <c r="R159" s="324"/>
      <c r="S159" s="402"/>
    </row>
    <row r="160" spans="2:19" s="6" customFormat="1" ht="14.25" customHeight="1">
      <c r="B160" s="365"/>
      <c r="C160" s="204" t="s">
        <v>211</v>
      </c>
      <c r="D160" s="202" t="s">
        <v>5677</v>
      </c>
      <c r="E160" s="59"/>
      <c r="F160" s="327"/>
      <c r="G160" s="327"/>
      <c r="H160" s="327"/>
      <c r="I160" s="324"/>
      <c r="J160" s="324"/>
      <c r="K160" s="434"/>
      <c r="L160" s="435"/>
      <c r="M160" s="436"/>
      <c r="N160" s="339"/>
      <c r="O160" s="434"/>
      <c r="P160" s="435"/>
      <c r="Q160" s="436"/>
      <c r="R160" s="324"/>
      <c r="S160" s="402"/>
    </row>
    <row r="161" spans="2:19" s="6" customFormat="1" ht="14.25" customHeight="1">
      <c r="B161" s="365"/>
      <c r="C161" s="204"/>
      <c r="D161" s="71"/>
      <c r="E161" s="59"/>
      <c r="F161" s="327"/>
      <c r="G161" s="327"/>
      <c r="H161" s="327"/>
      <c r="I161" s="324"/>
      <c r="J161" s="324"/>
      <c r="K161" s="586"/>
      <c r="L161" s="563"/>
      <c r="M161" s="563"/>
      <c r="N161" s="199"/>
      <c r="O161" s="586"/>
      <c r="P161" s="563"/>
      <c r="Q161" s="563"/>
      <c r="R161" s="324"/>
      <c r="S161" s="402"/>
    </row>
    <row r="162" spans="2:19" s="6" customFormat="1" ht="14.25" customHeight="1">
      <c r="B162" s="365"/>
      <c r="C162" s="203" t="s">
        <v>30</v>
      </c>
      <c r="D162" s="72" t="s">
        <v>5678</v>
      </c>
      <c r="E162" s="327"/>
      <c r="F162" s="327"/>
      <c r="G162" s="327"/>
      <c r="H162" s="327"/>
      <c r="I162" s="324"/>
      <c r="J162" s="324"/>
      <c r="K162" s="434"/>
      <c r="L162" s="435"/>
      <c r="M162" s="436"/>
      <c r="N162" s="339"/>
      <c r="O162" s="434"/>
      <c r="P162" s="435"/>
      <c r="Q162" s="436"/>
      <c r="R162" s="324"/>
      <c r="S162" s="402"/>
    </row>
    <row r="163" spans="2:19" s="6" customFormat="1" ht="14.25" customHeight="1">
      <c r="B163" s="365"/>
      <c r="C163" s="203" t="s">
        <v>158</v>
      </c>
      <c r="D163" s="72" t="s">
        <v>5679</v>
      </c>
      <c r="E163" s="59"/>
      <c r="F163" s="327"/>
      <c r="G163" s="327"/>
      <c r="H163" s="327"/>
      <c r="I163" s="324"/>
      <c r="J163" s="324"/>
      <c r="K163" s="434"/>
      <c r="L163" s="435"/>
      <c r="M163" s="436"/>
      <c r="N163" s="339"/>
      <c r="O163" s="434"/>
      <c r="P163" s="435"/>
      <c r="Q163" s="436"/>
      <c r="R163" s="324"/>
      <c r="S163" s="402"/>
    </row>
    <row r="164" spans="2:19" s="6" customFormat="1" ht="14.25" customHeight="1" thickBot="1">
      <c r="B164" s="365"/>
      <c r="C164" s="203" t="s">
        <v>802</v>
      </c>
      <c r="D164" s="72" t="s">
        <v>5680</v>
      </c>
      <c r="E164" s="327"/>
      <c r="F164" s="327"/>
      <c r="G164" s="327"/>
      <c r="H164" s="327"/>
      <c r="I164" s="324"/>
      <c r="J164" s="324"/>
      <c r="K164" s="434"/>
      <c r="L164" s="435"/>
      <c r="M164" s="436"/>
      <c r="N164" s="339"/>
      <c r="O164" s="434"/>
      <c r="P164" s="435"/>
      <c r="Q164" s="436"/>
      <c r="R164" s="324"/>
      <c r="S164" s="402"/>
    </row>
    <row r="165" spans="2:19" s="6" customFormat="1" ht="14.25" customHeight="1" thickBot="1">
      <c r="B165" s="365"/>
      <c r="C165" s="204"/>
      <c r="D165" s="71"/>
      <c r="E165" s="59"/>
      <c r="F165" s="327"/>
      <c r="G165" s="327"/>
      <c r="H165" s="327"/>
      <c r="I165" s="324"/>
      <c r="J165" s="324"/>
      <c r="K165" s="476"/>
      <c r="L165" s="477"/>
      <c r="M165" s="477"/>
      <c r="N165" s="339"/>
      <c r="O165" s="476"/>
      <c r="P165" s="477"/>
      <c r="Q165" s="477"/>
      <c r="R165" s="324"/>
      <c r="S165" s="402"/>
    </row>
    <row r="166" spans="2:19" s="6" customFormat="1" ht="14.25" customHeight="1" thickBot="1">
      <c r="B166" s="365"/>
      <c r="C166" s="300">
        <v>6.2</v>
      </c>
      <c r="D166" s="18" t="s">
        <v>5681</v>
      </c>
      <c r="E166" s="19"/>
      <c r="F166" s="19"/>
      <c r="G166" s="19"/>
      <c r="H166" s="19"/>
      <c r="I166" s="497" t="str">
        <f>IF(SUM(K168:K170)&lt;&gt;K166, SUM(K168:K170), "")</f>
        <v/>
      </c>
      <c r="J166" s="498"/>
      <c r="K166" s="454">
        <f>SUM(K168:K170)</f>
        <v>0</v>
      </c>
      <c r="L166" s="455"/>
      <c r="M166" s="456"/>
      <c r="N166" s="238"/>
      <c r="O166" s="454">
        <f>SUM(O168:O170)</f>
        <v>0</v>
      </c>
      <c r="P166" s="455"/>
      <c r="Q166" s="456"/>
      <c r="R166" s="441" t="str">
        <f>IF(SUM(O168:O170)&lt;&gt;O166, SUM(O168:O170), "")</f>
        <v/>
      </c>
      <c r="S166" s="779"/>
    </row>
    <row r="167" spans="2:19" s="6" customFormat="1" ht="14.25" customHeight="1">
      <c r="B167" s="365"/>
      <c r="C167" s="200"/>
      <c r="D167" s="68"/>
      <c r="E167" s="327"/>
      <c r="F167" s="327"/>
      <c r="G167" s="327"/>
      <c r="H167" s="327"/>
      <c r="I167" s="324"/>
      <c r="J167" s="324"/>
      <c r="K167" s="476"/>
      <c r="L167" s="477"/>
      <c r="M167" s="477"/>
      <c r="N167" s="339"/>
      <c r="O167" s="476"/>
      <c r="P167" s="477"/>
      <c r="Q167" s="477"/>
      <c r="R167" s="324"/>
      <c r="S167" s="402"/>
    </row>
    <row r="168" spans="2:19" s="6" customFormat="1" ht="14.25" customHeight="1">
      <c r="B168" s="365"/>
      <c r="C168" s="203" t="s">
        <v>557</v>
      </c>
      <c r="D168" s="202" t="s">
        <v>5682</v>
      </c>
      <c r="E168" s="327"/>
      <c r="F168" s="327"/>
      <c r="G168" s="327"/>
      <c r="H168" s="327"/>
      <c r="I168" s="324"/>
      <c r="J168" s="324"/>
      <c r="K168" s="434"/>
      <c r="L168" s="435"/>
      <c r="M168" s="436"/>
      <c r="N168" s="339"/>
      <c r="O168" s="434"/>
      <c r="P168" s="435"/>
      <c r="Q168" s="436"/>
      <c r="R168" s="324"/>
      <c r="S168" s="402"/>
    </row>
    <row r="169" spans="2:19" s="6" customFormat="1" ht="14.25" customHeight="1">
      <c r="B169" s="365"/>
      <c r="C169" s="203" t="s">
        <v>558</v>
      </c>
      <c r="D169" s="202" t="s">
        <v>5683</v>
      </c>
      <c r="E169" s="327"/>
      <c r="F169" s="327"/>
      <c r="G169" s="327"/>
      <c r="H169" s="327"/>
      <c r="I169" s="324"/>
      <c r="J169" s="324"/>
      <c r="K169" s="434"/>
      <c r="L169" s="435"/>
      <c r="M169" s="436"/>
      <c r="N169" s="339"/>
      <c r="O169" s="434"/>
      <c r="P169" s="435"/>
      <c r="Q169" s="436"/>
      <c r="R169" s="324"/>
      <c r="S169" s="402"/>
    </row>
    <row r="170" spans="2:19" s="6" customFormat="1" ht="14.25" customHeight="1">
      <c r="B170" s="365"/>
      <c r="C170" s="203" t="s">
        <v>569</v>
      </c>
      <c r="D170" s="202" t="s">
        <v>5684</v>
      </c>
      <c r="E170" s="327"/>
      <c r="F170" s="327"/>
      <c r="G170" s="327"/>
      <c r="H170" s="327"/>
      <c r="I170" s="324"/>
      <c r="J170" s="324"/>
      <c r="K170" s="434"/>
      <c r="L170" s="435"/>
      <c r="M170" s="436"/>
      <c r="N170" s="339"/>
      <c r="O170" s="434"/>
      <c r="P170" s="435"/>
      <c r="Q170" s="436"/>
      <c r="R170" s="324"/>
      <c r="S170" s="402"/>
    </row>
    <row r="171" spans="2:19" s="6" customFormat="1" ht="14.25" customHeight="1" thickBot="1">
      <c r="B171" s="365"/>
      <c r="C171" s="204"/>
      <c r="D171" s="71"/>
      <c r="E171" s="59"/>
      <c r="F171" s="327"/>
      <c r="G171" s="327"/>
      <c r="H171" s="327"/>
      <c r="I171" s="324"/>
      <c r="J171" s="324"/>
      <c r="K171" s="606"/>
      <c r="L171" s="607"/>
      <c r="M171" s="607"/>
      <c r="N171" s="339"/>
      <c r="O171" s="606"/>
      <c r="P171" s="607"/>
      <c r="Q171" s="607"/>
      <c r="R171" s="324"/>
      <c r="S171" s="402"/>
    </row>
    <row r="172" spans="2:19" s="6" customFormat="1" ht="14.25" customHeight="1" thickBot="1">
      <c r="B172" s="365"/>
      <c r="C172" s="300">
        <v>6.3</v>
      </c>
      <c r="D172" s="18" t="s">
        <v>5685</v>
      </c>
      <c r="E172" s="19"/>
      <c r="F172" s="19"/>
      <c r="G172" s="19"/>
      <c r="H172" s="19"/>
      <c r="I172" s="497" t="str">
        <f>IF(SUM(K175,K177:K183,K186:K189,K191)&lt;&gt;K172, SUM(K175,K177:K183,K186:K189,K191), "")</f>
        <v/>
      </c>
      <c r="J172" s="498"/>
      <c r="K172" s="454">
        <f>SUM(K175,K177:K183,K186:K189,K191)</f>
        <v>0</v>
      </c>
      <c r="L172" s="455"/>
      <c r="M172" s="456"/>
      <c r="N172" s="238"/>
      <c r="O172" s="454">
        <f>SUM(O175,O177:Q183,O186:Q189,O191)</f>
        <v>0</v>
      </c>
      <c r="P172" s="455"/>
      <c r="Q172" s="456"/>
      <c r="R172" s="441" t="str">
        <f>IF(SUM(O175,O177:O183,O186:O189,O191)&lt;&gt;O172, SUM(O175,O177:O183,O186:O189,O191), "")</f>
        <v/>
      </c>
      <c r="S172" s="779"/>
    </row>
    <row r="173" spans="2:19" s="6" customFormat="1" ht="14.25" customHeight="1">
      <c r="B173" s="365"/>
      <c r="C173" s="200"/>
      <c r="D173" s="68"/>
      <c r="E173" s="327"/>
      <c r="F173" s="327"/>
      <c r="G173" s="327"/>
      <c r="H173" s="327"/>
      <c r="I173" s="324"/>
      <c r="J173" s="324"/>
      <c r="K173" s="476"/>
      <c r="L173" s="477"/>
      <c r="M173" s="477"/>
      <c r="N173" s="339"/>
      <c r="O173" s="476"/>
      <c r="P173" s="477"/>
      <c r="Q173" s="477"/>
      <c r="R173" s="324"/>
      <c r="S173" s="402"/>
    </row>
    <row r="174" spans="2:19" s="6" customFormat="1" ht="14.25" customHeight="1">
      <c r="B174" s="365"/>
      <c r="C174" s="203" t="s">
        <v>559</v>
      </c>
      <c r="D174" s="69" t="s">
        <v>5686</v>
      </c>
      <c r="E174" s="327"/>
      <c r="F174" s="327"/>
      <c r="G174" s="327"/>
      <c r="H174" s="327"/>
      <c r="I174" s="324"/>
      <c r="J174" s="324" t="str">
        <f>IF(SUM(K175,K177:K183)&lt;&gt;K174, SUM(K175,K177:K183), "")</f>
        <v/>
      </c>
      <c r="K174" s="434">
        <f>SUM(K175,K177:K183)</f>
        <v>0</v>
      </c>
      <c r="L174" s="435"/>
      <c r="M174" s="436"/>
      <c r="N174" s="339"/>
      <c r="O174" s="434">
        <f>SUM(O175,O177:O183)</f>
        <v>0</v>
      </c>
      <c r="P174" s="435"/>
      <c r="Q174" s="436"/>
      <c r="R174" s="442" t="str">
        <f>IF(SUM(O175,O177:O183)&lt;&gt;O174, SUM(O175,O177:O183), "")</f>
        <v/>
      </c>
      <c r="S174" s="766"/>
    </row>
    <row r="175" spans="2:19" s="6" customFormat="1" ht="14.25" customHeight="1">
      <c r="B175" s="365"/>
      <c r="C175" s="205" t="s">
        <v>570</v>
      </c>
      <c r="D175" s="202" t="s">
        <v>5687</v>
      </c>
      <c r="E175" s="327"/>
      <c r="F175" s="327"/>
      <c r="G175" s="327"/>
      <c r="H175" s="327"/>
      <c r="I175" s="441" t="str">
        <f>IF(AND(ISNUMBER(K175), ISNUMBER(K176), K175&lt;K176), K176, "")</f>
        <v/>
      </c>
      <c r="J175" s="473"/>
      <c r="K175" s="434"/>
      <c r="L175" s="435"/>
      <c r="M175" s="436"/>
      <c r="N175" s="339"/>
      <c r="O175" s="434"/>
      <c r="P175" s="435"/>
      <c r="Q175" s="436"/>
      <c r="R175" s="442" t="str">
        <f>IF(AND(ISNUMBER(O175), ISNUMBER(O176), O175&lt;O176), O176, "")</f>
        <v/>
      </c>
      <c r="S175" s="766"/>
    </row>
    <row r="176" spans="2:19" s="6" customFormat="1" ht="14.25" customHeight="1">
      <c r="B176" s="365"/>
      <c r="C176" s="206" t="s">
        <v>593</v>
      </c>
      <c r="D176" s="207" t="s">
        <v>10960</v>
      </c>
      <c r="E176" s="59"/>
      <c r="F176" s="327"/>
      <c r="G176" s="327"/>
      <c r="H176" s="327"/>
      <c r="I176" s="474" t="str">
        <f>IF(AND(ISNUMBER(K175), ISNUMBER(K176), K176&gt;K175), "!!! Duty free &gt; Total Retail? !!!", "")</f>
        <v/>
      </c>
      <c r="J176" s="475"/>
      <c r="K176" s="583"/>
      <c r="L176" s="584"/>
      <c r="M176" s="585"/>
      <c r="N176" s="339"/>
      <c r="O176" s="583"/>
      <c r="P176" s="584"/>
      <c r="Q176" s="585"/>
      <c r="R176" s="442" t="str">
        <f>IF(AND(ISNUMBER(O175), ISNUMBER(O176), O176&gt;O175), "!", "")</f>
        <v/>
      </c>
      <c r="S176" s="766"/>
    </row>
    <row r="177" spans="2:19" s="6" customFormat="1" ht="14.25" customHeight="1">
      <c r="B177" s="365"/>
      <c r="C177" s="205" t="s">
        <v>589</v>
      </c>
      <c r="D177" s="202" t="s">
        <v>5688</v>
      </c>
      <c r="E177" s="59"/>
      <c r="F177" s="327"/>
      <c r="G177" s="327"/>
      <c r="H177" s="327"/>
      <c r="I177" s="324"/>
      <c r="J177" s="324"/>
      <c r="K177" s="434"/>
      <c r="L177" s="435"/>
      <c r="M177" s="436"/>
      <c r="N177" s="339"/>
      <c r="O177" s="434"/>
      <c r="P177" s="435"/>
      <c r="Q177" s="436"/>
      <c r="R177" s="324"/>
      <c r="S177" s="402"/>
    </row>
    <row r="178" spans="2:19" s="6" customFormat="1" ht="14.25" customHeight="1">
      <c r="B178" s="365"/>
      <c r="C178" s="205" t="s">
        <v>594</v>
      </c>
      <c r="D178" s="202" t="s">
        <v>5689</v>
      </c>
      <c r="E178" s="59"/>
      <c r="F178" s="327"/>
      <c r="G178" s="327"/>
      <c r="H178" s="327"/>
      <c r="I178" s="324"/>
      <c r="J178" s="324"/>
      <c r="K178" s="434"/>
      <c r="L178" s="435"/>
      <c r="M178" s="436"/>
      <c r="N178" s="339"/>
      <c r="O178" s="434"/>
      <c r="P178" s="435"/>
      <c r="Q178" s="436"/>
      <c r="R178" s="324"/>
      <c r="S178" s="402"/>
    </row>
    <row r="179" spans="2:19" s="6" customFormat="1" ht="14.25" customHeight="1">
      <c r="B179" s="365"/>
      <c r="C179" s="205" t="s">
        <v>595</v>
      </c>
      <c r="D179" s="202" t="s">
        <v>5690</v>
      </c>
      <c r="E179" s="59"/>
      <c r="F179" s="327"/>
      <c r="G179" s="327"/>
      <c r="H179" s="327"/>
      <c r="I179" s="324"/>
      <c r="J179" s="324"/>
      <c r="K179" s="434"/>
      <c r="L179" s="435"/>
      <c r="M179" s="436"/>
      <c r="N179" s="339"/>
      <c r="O179" s="434"/>
      <c r="P179" s="435"/>
      <c r="Q179" s="436"/>
      <c r="R179" s="324"/>
      <c r="S179" s="402"/>
    </row>
    <row r="180" spans="2:19" s="6" customFormat="1" ht="14.25" customHeight="1">
      <c r="B180" s="365"/>
      <c r="C180" s="205" t="s">
        <v>596</v>
      </c>
      <c r="D180" s="202" t="s">
        <v>5691</v>
      </c>
      <c r="E180" s="59"/>
      <c r="F180" s="327"/>
      <c r="G180" s="327"/>
      <c r="H180" s="327"/>
      <c r="I180" s="324"/>
      <c r="J180" s="324"/>
      <c r="K180" s="434"/>
      <c r="L180" s="435"/>
      <c r="M180" s="436"/>
      <c r="N180" s="339"/>
      <c r="O180" s="434"/>
      <c r="P180" s="435"/>
      <c r="Q180" s="436"/>
      <c r="R180" s="324"/>
      <c r="S180" s="402"/>
    </row>
    <row r="181" spans="2:19" s="6" customFormat="1" ht="14.25" customHeight="1">
      <c r="B181" s="365"/>
      <c r="C181" s="205" t="s">
        <v>597</v>
      </c>
      <c r="D181" s="202" t="s">
        <v>5692</v>
      </c>
      <c r="E181" s="59"/>
      <c r="F181" s="327"/>
      <c r="G181" s="327"/>
      <c r="H181" s="327"/>
      <c r="I181" s="324"/>
      <c r="J181" s="324"/>
      <c r="K181" s="434"/>
      <c r="L181" s="435"/>
      <c r="M181" s="436"/>
      <c r="N181" s="339"/>
      <c r="O181" s="434"/>
      <c r="P181" s="435"/>
      <c r="Q181" s="436"/>
      <c r="R181" s="324"/>
      <c r="S181" s="402"/>
    </row>
    <row r="182" spans="2:19" s="6" customFormat="1" ht="14.25" customHeight="1">
      <c r="B182" s="365"/>
      <c r="C182" s="205" t="s">
        <v>609</v>
      </c>
      <c r="D182" s="202" t="s">
        <v>5693</v>
      </c>
      <c r="E182" s="59"/>
      <c r="F182" s="327"/>
      <c r="G182" s="327"/>
      <c r="H182" s="327"/>
      <c r="I182" s="324"/>
      <c r="J182" s="324"/>
      <c r="K182" s="434"/>
      <c r="L182" s="435"/>
      <c r="M182" s="436"/>
      <c r="N182" s="339"/>
      <c r="O182" s="434"/>
      <c r="P182" s="435"/>
      <c r="Q182" s="436"/>
      <c r="R182" s="324"/>
      <c r="S182" s="402"/>
    </row>
    <row r="183" spans="2:19" s="6" customFormat="1" ht="14.25" customHeight="1">
      <c r="B183" s="365"/>
      <c r="C183" s="205" t="s">
        <v>610</v>
      </c>
      <c r="D183" s="202" t="s">
        <v>5694</v>
      </c>
      <c r="E183" s="59"/>
      <c r="F183" s="327"/>
      <c r="G183" s="327"/>
      <c r="H183" s="327"/>
      <c r="I183" s="324"/>
      <c r="J183" s="324"/>
      <c r="K183" s="434"/>
      <c r="L183" s="435"/>
      <c r="M183" s="436"/>
      <c r="N183" s="339"/>
      <c r="O183" s="434"/>
      <c r="P183" s="435"/>
      <c r="Q183" s="436"/>
      <c r="R183" s="324"/>
      <c r="S183" s="402"/>
    </row>
    <row r="184" spans="2:19" s="6" customFormat="1" ht="14.25" customHeight="1">
      <c r="B184" s="365"/>
      <c r="C184" s="205"/>
      <c r="D184" s="70"/>
      <c r="E184" s="59"/>
      <c r="F184" s="327"/>
      <c r="G184" s="327"/>
      <c r="H184" s="327"/>
      <c r="I184" s="324"/>
      <c r="J184" s="324"/>
      <c r="K184" s="333"/>
      <c r="L184" s="333"/>
      <c r="M184" s="333"/>
      <c r="N184" s="333"/>
      <c r="O184" s="333"/>
      <c r="P184" s="333"/>
      <c r="Q184" s="333"/>
      <c r="R184" s="324"/>
      <c r="S184" s="402"/>
    </row>
    <row r="185" spans="2:19" s="6" customFormat="1" ht="14.25" customHeight="1">
      <c r="B185" s="365"/>
      <c r="C185" s="203" t="s">
        <v>560</v>
      </c>
      <c r="D185" s="69" t="s">
        <v>5695</v>
      </c>
      <c r="E185" s="59"/>
      <c r="F185" s="327"/>
      <c r="G185" s="327"/>
      <c r="H185" s="327"/>
      <c r="I185" s="441" t="str">
        <f>IF(SUM(K186:K189)&lt;&gt;K185, SUM(K186:K189), "")</f>
        <v/>
      </c>
      <c r="J185" s="473"/>
      <c r="K185" s="434">
        <f>SUM(K186:K189)</f>
        <v>0</v>
      </c>
      <c r="L185" s="435"/>
      <c r="M185" s="436"/>
      <c r="N185" s="339"/>
      <c r="O185" s="434">
        <f>SUM(O186:O189)</f>
        <v>0</v>
      </c>
      <c r="P185" s="435"/>
      <c r="Q185" s="436"/>
      <c r="R185" s="442" t="str">
        <f>IF(SUM(O186:O189)&lt;&gt;O185, SUM(O186:O189), "")</f>
        <v/>
      </c>
      <c r="S185" s="766"/>
    </row>
    <row r="186" spans="2:19" s="6" customFormat="1" ht="14.25" customHeight="1">
      <c r="B186" s="365"/>
      <c r="C186" s="205" t="s">
        <v>613</v>
      </c>
      <c r="D186" s="202" t="s">
        <v>5696</v>
      </c>
      <c r="E186" s="59"/>
      <c r="F186" s="327"/>
      <c r="G186" s="327"/>
      <c r="H186" s="327"/>
      <c r="I186" s="324"/>
      <c r="J186" s="324"/>
      <c r="K186" s="434"/>
      <c r="L186" s="435"/>
      <c r="M186" s="436"/>
      <c r="N186" s="339"/>
      <c r="O186" s="434"/>
      <c r="P186" s="435"/>
      <c r="Q186" s="436"/>
      <c r="R186" s="324"/>
      <c r="S186" s="402"/>
    </row>
    <row r="187" spans="2:19" s="6" customFormat="1" ht="14.25" customHeight="1">
      <c r="B187" s="365"/>
      <c r="C187" s="205" t="s">
        <v>614</v>
      </c>
      <c r="D187" s="202" t="s">
        <v>5697</v>
      </c>
      <c r="E187" s="327"/>
      <c r="F187" s="327"/>
      <c r="G187" s="327"/>
      <c r="H187" s="327"/>
      <c r="I187" s="324"/>
      <c r="J187" s="324"/>
      <c r="K187" s="434"/>
      <c r="L187" s="435"/>
      <c r="M187" s="436"/>
      <c r="N187" s="339"/>
      <c r="O187" s="434"/>
      <c r="P187" s="435"/>
      <c r="Q187" s="436"/>
      <c r="R187" s="324"/>
      <c r="S187" s="402"/>
    </row>
    <row r="188" spans="2:19" s="6" customFormat="1" ht="14.25" customHeight="1">
      <c r="B188" s="365"/>
      <c r="C188" s="205" t="s">
        <v>615</v>
      </c>
      <c r="D188" s="202" t="s">
        <v>5698</v>
      </c>
      <c r="E188" s="59"/>
      <c r="F188" s="327"/>
      <c r="G188" s="327"/>
      <c r="H188" s="327"/>
      <c r="I188" s="324"/>
      <c r="J188" s="324"/>
      <c r="K188" s="434"/>
      <c r="L188" s="435"/>
      <c r="M188" s="436"/>
      <c r="N188" s="339"/>
      <c r="O188" s="434"/>
      <c r="P188" s="435"/>
      <c r="Q188" s="436"/>
      <c r="R188" s="324"/>
      <c r="S188" s="402"/>
    </row>
    <row r="189" spans="2:19" s="6" customFormat="1" ht="14.25" customHeight="1">
      <c r="B189" s="365"/>
      <c r="C189" s="205" t="s">
        <v>616</v>
      </c>
      <c r="D189" s="202" t="s">
        <v>5699</v>
      </c>
      <c r="E189" s="59"/>
      <c r="F189" s="327"/>
      <c r="G189" s="327"/>
      <c r="H189" s="327"/>
      <c r="I189" s="324"/>
      <c r="J189" s="324"/>
      <c r="K189" s="434"/>
      <c r="L189" s="435"/>
      <c r="M189" s="436"/>
      <c r="N189" s="339"/>
      <c r="O189" s="434"/>
      <c r="P189" s="435"/>
      <c r="Q189" s="436"/>
      <c r="R189" s="324"/>
      <c r="S189" s="402"/>
    </row>
    <row r="190" spans="2:19" s="6" customFormat="1" ht="14.25" customHeight="1">
      <c r="B190" s="365"/>
      <c r="C190" s="203"/>
      <c r="D190" s="74"/>
      <c r="E190" s="59"/>
      <c r="F190" s="327"/>
      <c r="G190" s="327"/>
      <c r="H190" s="327"/>
      <c r="I190" s="324"/>
      <c r="J190" s="324"/>
      <c r="K190" s="331"/>
      <c r="L190" s="331"/>
      <c r="M190" s="331"/>
      <c r="N190" s="339"/>
      <c r="O190" s="331"/>
      <c r="P190" s="331"/>
      <c r="Q190" s="331"/>
      <c r="R190" s="324"/>
      <c r="S190" s="402"/>
    </row>
    <row r="191" spans="2:19" s="6" customFormat="1" ht="14.25" customHeight="1">
      <c r="B191" s="365"/>
      <c r="C191" s="203" t="s">
        <v>1462</v>
      </c>
      <c r="D191" s="74" t="s">
        <v>5700</v>
      </c>
      <c r="E191" s="59"/>
      <c r="F191" s="327"/>
      <c r="G191" s="327"/>
      <c r="H191" s="327"/>
      <c r="I191" s="324"/>
      <c r="J191" s="324"/>
      <c r="K191" s="434"/>
      <c r="L191" s="435"/>
      <c r="M191" s="436"/>
      <c r="N191" s="339"/>
      <c r="O191" s="434"/>
      <c r="P191" s="435"/>
      <c r="Q191" s="436"/>
      <c r="R191" s="324"/>
      <c r="S191" s="402"/>
    </row>
    <row r="192" spans="2:19" s="6" customFormat="1" ht="14.25" customHeight="1" thickBot="1">
      <c r="B192" s="365"/>
      <c r="C192" s="203"/>
      <c r="D192" s="71"/>
      <c r="E192" s="59"/>
      <c r="F192" s="327"/>
      <c r="G192" s="327"/>
      <c r="H192" s="327"/>
      <c r="I192" s="324"/>
      <c r="J192" s="324"/>
      <c r="K192" s="606"/>
      <c r="L192" s="607"/>
      <c r="M192" s="607"/>
      <c r="N192" s="339"/>
      <c r="O192" s="606"/>
      <c r="P192" s="607"/>
      <c r="Q192" s="607"/>
      <c r="R192" s="324"/>
      <c r="S192" s="402"/>
    </row>
    <row r="193" spans="2:19" s="6" customFormat="1" ht="14.25" customHeight="1" thickBot="1">
      <c r="B193" s="365"/>
      <c r="C193" s="300">
        <v>6.4</v>
      </c>
      <c r="D193" s="18" t="s">
        <v>5701</v>
      </c>
      <c r="E193" s="19"/>
      <c r="F193" s="19"/>
      <c r="G193" s="19"/>
      <c r="H193" s="19"/>
      <c r="I193" s="497" t="str">
        <f>IF(SUM(K195:K198)&lt;&gt;K193, SUM(K195:K198), "")</f>
        <v/>
      </c>
      <c r="J193" s="498"/>
      <c r="K193" s="454">
        <f>SUM(K195:K198)</f>
        <v>0</v>
      </c>
      <c r="L193" s="455"/>
      <c r="M193" s="456"/>
      <c r="N193" s="238"/>
      <c r="O193" s="454">
        <f>SUM(O195:O198)</f>
        <v>0</v>
      </c>
      <c r="P193" s="455"/>
      <c r="Q193" s="456"/>
      <c r="R193" s="441" t="str">
        <f>IF(SUM(O195:O198)&lt;&gt;O193, SUM(O195:O198), "")</f>
        <v/>
      </c>
      <c r="S193" s="779"/>
    </row>
    <row r="194" spans="2:19" s="6" customFormat="1" ht="14.25" customHeight="1">
      <c r="B194" s="365"/>
      <c r="C194" s="64"/>
      <c r="D194" s="68"/>
      <c r="E194" s="327"/>
      <c r="F194" s="327"/>
      <c r="G194" s="327"/>
      <c r="H194" s="327"/>
      <c r="I194" s="324"/>
      <c r="J194" s="324"/>
      <c r="K194" s="476"/>
      <c r="L194" s="477"/>
      <c r="M194" s="477"/>
      <c r="N194" s="339"/>
      <c r="O194" s="476"/>
      <c r="P194" s="477"/>
      <c r="Q194" s="477"/>
      <c r="R194" s="324"/>
      <c r="S194" s="402"/>
    </row>
    <row r="195" spans="2:19" s="6" customFormat="1" ht="14.25" customHeight="1">
      <c r="B195" s="365"/>
      <c r="C195" s="203" t="s">
        <v>561</v>
      </c>
      <c r="D195" s="208" t="s">
        <v>5702</v>
      </c>
      <c r="E195" s="327"/>
      <c r="F195" s="327"/>
      <c r="G195" s="327"/>
      <c r="H195" s="327"/>
      <c r="I195" s="324"/>
      <c r="J195" s="324"/>
      <c r="K195" s="434"/>
      <c r="L195" s="435"/>
      <c r="M195" s="436"/>
      <c r="N195" s="339"/>
      <c r="O195" s="434"/>
      <c r="P195" s="435"/>
      <c r="Q195" s="436"/>
      <c r="R195" s="324"/>
      <c r="S195" s="402"/>
    </row>
    <row r="196" spans="2:19" s="6" customFormat="1" ht="14.25" customHeight="1">
      <c r="B196" s="365"/>
      <c r="C196" s="203" t="s">
        <v>562</v>
      </c>
      <c r="D196" s="208" t="s">
        <v>5703</v>
      </c>
      <c r="E196" s="327"/>
      <c r="F196" s="327"/>
      <c r="G196" s="327"/>
      <c r="H196" s="327"/>
      <c r="I196" s="324"/>
      <c r="J196" s="324"/>
      <c r="K196" s="434"/>
      <c r="L196" s="435"/>
      <c r="M196" s="436"/>
      <c r="N196" s="339"/>
      <c r="O196" s="434"/>
      <c r="P196" s="435"/>
      <c r="Q196" s="436"/>
      <c r="R196" s="324"/>
      <c r="S196" s="402"/>
    </row>
    <row r="197" spans="2:19" s="6" customFormat="1" ht="14.25" customHeight="1">
      <c r="B197" s="365"/>
      <c r="C197" s="203" t="s">
        <v>564</v>
      </c>
      <c r="D197" s="208" t="s">
        <v>5704</v>
      </c>
      <c r="E197" s="59"/>
      <c r="F197" s="327"/>
      <c r="G197" s="327"/>
      <c r="H197" s="327"/>
      <c r="I197" s="324"/>
      <c r="J197" s="324"/>
      <c r="K197" s="434"/>
      <c r="L197" s="435"/>
      <c r="M197" s="436"/>
      <c r="N197" s="339"/>
      <c r="O197" s="434"/>
      <c r="P197" s="435"/>
      <c r="Q197" s="436"/>
      <c r="R197" s="324"/>
      <c r="S197" s="402"/>
    </row>
    <row r="198" spans="2:19" s="6" customFormat="1" ht="14.25" customHeight="1">
      <c r="B198" s="365"/>
      <c r="C198" s="203" t="s">
        <v>565</v>
      </c>
      <c r="D198" s="208" t="s">
        <v>5705</v>
      </c>
      <c r="E198" s="59"/>
      <c r="F198" s="327"/>
      <c r="G198" s="327"/>
      <c r="H198" s="327"/>
      <c r="I198" s="324"/>
      <c r="J198" s="324"/>
      <c r="K198" s="434"/>
      <c r="L198" s="580"/>
      <c r="M198" s="581"/>
      <c r="N198" s="339"/>
      <c r="O198" s="434"/>
      <c r="P198" s="580"/>
      <c r="Q198" s="581"/>
      <c r="R198" s="324"/>
      <c r="S198" s="402"/>
    </row>
    <row r="199" spans="2:19" s="6" customFormat="1" ht="14.25" customHeight="1">
      <c r="B199" s="365"/>
      <c r="C199" s="203"/>
      <c r="D199" s="208"/>
      <c r="E199" s="59"/>
      <c r="F199" s="327"/>
      <c r="G199" s="327"/>
      <c r="H199" s="327"/>
      <c r="I199" s="324"/>
      <c r="J199" s="324"/>
      <c r="K199" s="312"/>
      <c r="L199" s="313"/>
      <c r="M199" s="313"/>
      <c r="N199" s="339"/>
      <c r="O199" s="312"/>
      <c r="P199" s="313"/>
      <c r="Q199" s="313"/>
      <c r="R199" s="324"/>
      <c r="S199" s="402"/>
    </row>
    <row r="200" spans="2:19" s="6" customFormat="1" ht="14.25" customHeight="1">
      <c r="B200" s="365"/>
      <c r="C200" s="314" t="s">
        <v>7913</v>
      </c>
      <c r="D200" s="208" t="s">
        <v>10948</v>
      </c>
      <c r="E200" s="59"/>
      <c r="F200" s="327"/>
      <c r="G200" s="327"/>
      <c r="H200" s="327"/>
      <c r="I200" s="324"/>
      <c r="J200" s="324"/>
      <c r="K200" s="312"/>
      <c r="L200" s="313"/>
      <c r="M200" s="313"/>
      <c r="N200" s="339"/>
      <c r="O200" s="312"/>
      <c r="P200" s="313"/>
      <c r="Q200" s="313"/>
      <c r="R200" s="324"/>
      <c r="S200" s="402"/>
    </row>
    <row r="201" spans="2:19" s="6" customFormat="1" ht="14.25" customHeight="1" thickBot="1">
      <c r="B201" s="367"/>
      <c r="C201" s="368"/>
      <c r="D201" s="368"/>
      <c r="E201" s="368"/>
      <c r="F201" s="368"/>
      <c r="G201" s="368"/>
      <c r="H201" s="368"/>
      <c r="I201" s="368"/>
      <c r="J201" s="368"/>
      <c r="K201" s="368"/>
      <c r="L201" s="368"/>
      <c r="M201" s="368"/>
      <c r="N201" s="368"/>
      <c r="O201" s="368"/>
      <c r="P201" s="368"/>
      <c r="Q201" s="368"/>
      <c r="R201" s="368"/>
      <c r="S201" s="370"/>
    </row>
    <row r="202" spans="2:19" s="6" customFormat="1" ht="14.25" customHeight="1" thickTop="1" thickBot="1"/>
    <row r="203" spans="2:19" s="6" customFormat="1" ht="14.25" customHeight="1" thickTop="1">
      <c r="B203" s="361"/>
      <c r="C203" s="362"/>
      <c r="D203" s="362"/>
      <c r="E203" s="362"/>
      <c r="F203" s="362"/>
      <c r="G203" s="362"/>
      <c r="H203" s="362"/>
      <c r="I203" s="362"/>
      <c r="J203" s="362"/>
      <c r="K203" s="362"/>
      <c r="L203" s="362"/>
      <c r="M203" s="362"/>
      <c r="N203" s="362"/>
      <c r="O203" s="362"/>
      <c r="P203" s="362"/>
      <c r="Q203" s="362"/>
      <c r="R203" s="362"/>
      <c r="S203" s="364"/>
    </row>
    <row r="204" spans="2:19" s="6" customFormat="1" ht="14.25" customHeight="1">
      <c r="B204" s="365"/>
      <c r="C204" s="216" t="s">
        <v>1548</v>
      </c>
      <c r="D204" s="216" t="s">
        <v>5706</v>
      </c>
      <c r="E204" s="199"/>
      <c r="F204" s="199"/>
      <c r="G204" s="199"/>
      <c r="H204" s="327"/>
      <c r="I204" s="327"/>
      <c r="J204" s="327"/>
      <c r="K204" s="327"/>
      <c r="L204" s="327"/>
      <c r="M204" s="327"/>
      <c r="N204" s="327"/>
      <c r="O204" s="327"/>
      <c r="P204" s="327"/>
      <c r="Q204" s="327"/>
      <c r="R204" s="327"/>
      <c r="S204" s="366"/>
    </row>
    <row r="205" spans="2:19" s="6" customFormat="1" ht="14.25" customHeight="1" thickBot="1">
      <c r="B205" s="365"/>
      <c r="C205" s="34"/>
      <c r="D205" s="68"/>
      <c r="E205" s="327"/>
      <c r="F205" s="327"/>
      <c r="G205" s="327"/>
      <c r="H205" s="327"/>
      <c r="I205" s="327"/>
      <c r="J205" s="327"/>
      <c r="K205" s="499" t="s">
        <v>11047</v>
      </c>
      <c r="L205" s="499"/>
      <c r="M205" s="499"/>
      <c r="N205" s="354"/>
      <c r="O205" s="499" t="s">
        <v>11048</v>
      </c>
      <c r="P205" s="499"/>
      <c r="Q205" s="499"/>
      <c r="R205" s="327"/>
      <c r="S205" s="366"/>
    </row>
    <row r="206" spans="2:19" s="6" customFormat="1" ht="14.25" customHeight="1" thickTop="1" thickBot="1">
      <c r="B206" s="365"/>
      <c r="C206" s="277">
        <v>7.1</v>
      </c>
      <c r="D206" s="64" t="s">
        <v>5707</v>
      </c>
      <c r="E206" s="327"/>
      <c r="F206" s="327"/>
      <c r="G206" s="327"/>
      <c r="H206" s="327"/>
      <c r="I206" s="441" t="str">
        <f>IF(SUM(K208:K216)&lt;&gt;K206, SUM(K208:K216), "")</f>
        <v/>
      </c>
      <c r="J206" s="488"/>
      <c r="K206" s="454">
        <f>SUM(K208:K216)</f>
        <v>0</v>
      </c>
      <c r="L206" s="455"/>
      <c r="M206" s="456"/>
      <c r="N206" s="339"/>
      <c r="O206" s="454">
        <f>SUM(O208:O216)</f>
        <v>0</v>
      </c>
      <c r="P206" s="455"/>
      <c r="Q206" s="456"/>
      <c r="R206" s="439" t="str">
        <f>IF(SUM(O208:O216)&lt;&gt;O206, SUM(O208:O216), "")</f>
        <v/>
      </c>
      <c r="S206" s="440"/>
    </row>
    <row r="207" spans="2:19" s="6" customFormat="1" ht="14.25" customHeight="1">
      <c r="B207" s="365"/>
      <c r="C207" s="200"/>
      <c r="D207" s="215" t="s">
        <v>5708</v>
      </c>
      <c r="E207" s="327"/>
      <c r="F207" s="327"/>
      <c r="G207" s="327"/>
      <c r="H207" s="327"/>
      <c r="I207" s="441"/>
      <c r="J207" s="481"/>
      <c r="K207" s="578" t="str">
        <f>IF(AND((OR(ISNUMBER(K209), ISNUMBER(K210), ISNUMBER(K211), ISNUMBER(K212), ISNUMBER(K213), ISNUMBER(K214), ISNUMBER(K215))), ISBLANK(K208)), "Personnel expenses?", "")</f>
        <v/>
      </c>
      <c r="L207" s="579"/>
      <c r="M207" s="579"/>
      <c r="N207" s="339"/>
      <c r="O207" s="578" t="str">
        <f>IF(AND((OR(ISNUMBER(O209), ISNUMBER(O210), ISNUMBER(O211), ISNUMBER(O212), ISNUMBER(O213), ISNUMBER(O214), ISNUMBER(O215))), ISBLANK(O208)), "Personnel expenses?", "")</f>
        <v/>
      </c>
      <c r="P207" s="579"/>
      <c r="Q207" s="579"/>
      <c r="R207" s="324"/>
      <c r="S207" s="402"/>
    </row>
    <row r="208" spans="2:19" s="6" customFormat="1" ht="14.25" customHeight="1">
      <c r="B208" s="365"/>
      <c r="C208" s="204" t="s">
        <v>160</v>
      </c>
      <c r="D208" s="208" t="s">
        <v>5709</v>
      </c>
      <c r="E208" s="327"/>
      <c r="F208" s="327"/>
      <c r="G208" s="327"/>
      <c r="H208" s="327"/>
      <c r="I208" s="441" t="str">
        <f t="shared" ref="I208:I216" si="2">IF(AND(ISNUMBER(K208), K208&lt;0), K208*(-1), "")</f>
        <v/>
      </c>
      <c r="J208" s="479"/>
      <c r="K208" s="434"/>
      <c r="L208" s="435"/>
      <c r="M208" s="436"/>
      <c r="N208" s="333"/>
      <c r="O208" s="434"/>
      <c r="P208" s="435"/>
      <c r="Q208" s="436"/>
      <c r="R208" s="324" t="str">
        <f>IF(AND(ISNUMBER(O208), O208&lt;0), O208*(-1), "")</f>
        <v/>
      </c>
      <c r="S208" s="402"/>
    </row>
    <row r="209" spans="2:19" s="6" customFormat="1" ht="14.25" customHeight="1">
      <c r="B209" s="365"/>
      <c r="C209" s="204" t="s">
        <v>214</v>
      </c>
      <c r="D209" s="208" t="s">
        <v>5710</v>
      </c>
      <c r="E209" s="327"/>
      <c r="F209" s="327"/>
      <c r="G209" s="327"/>
      <c r="H209" s="327"/>
      <c r="I209" s="441" t="str">
        <f t="shared" si="2"/>
        <v/>
      </c>
      <c r="J209" s="479"/>
      <c r="K209" s="434"/>
      <c r="L209" s="435"/>
      <c r="M209" s="436"/>
      <c r="N209" s="333"/>
      <c r="O209" s="434"/>
      <c r="P209" s="435"/>
      <c r="Q209" s="436"/>
      <c r="R209" s="324" t="str">
        <f t="shared" ref="R209:R216" si="3">IF(AND(ISNUMBER(O209), O209&lt;0), O209*(-1), "")</f>
        <v/>
      </c>
      <c r="S209" s="402"/>
    </row>
    <row r="210" spans="2:19" s="6" customFormat="1" ht="14.25" customHeight="1">
      <c r="B210" s="365"/>
      <c r="C210" s="204" t="s">
        <v>215</v>
      </c>
      <c r="D210" s="208" t="s">
        <v>5711</v>
      </c>
      <c r="E210" s="327"/>
      <c r="F210" s="327"/>
      <c r="G210" s="327"/>
      <c r="H210" s="327"/>
      <c r="I210" s="441" t="str">
        <f t="shared" si="2"/>
        <v/>
      </c>
      <c r="J210" s="479"/>
      <c r="K210" s="434"/>
      <c r="L210" s="435"/>
      <c r="M210" s="436"/>
      <c r="N210" s="333"/>
      <c r="O210" s="434"/>
      <c r="P210" s="435"/>
      <c r="Q210" s="436"/>
      <c r="R210" s="324" t="str">
        <f t="shared" si="3"/>
        <v/>
      </c>
      <c r="S210" s="402"/>
    </row>
    <row r="211" spans="2:19" s="6" customFormat="1" ht="14.25" customHeight="1">
      <c r="B211" s="365"/>
      <c r="C211" s="204" t="s">
        <v>216</v>
      </c>
      <c r="D211" s="208" t="s">
        <v>5712</v>
      </c>
      <c r="E211" s="327"/>
      <c r="F211" s="327"/>
      <c r="G211" s="327"/>
      <c r="H211" s="327"/>
      <c r="I211" s="441" t="str">
        <f t="shared" si="2"/>
        <v/>
      </c>
      <c r="J211" s="479"/>
      <c r="K211" s="434"/>
      <c r="L211" s="435"/>
      <c r="M211" s="436"/>
      <c r="N211" s="333"/>
      <c r="O211" s="434"/>
      <c r="P211" s="435"/>
      <c r="Q211" s="436"/>
      <c r="R211" s="324" t="str">
        <f t="shared" si="3"/>
        <v/>
      </c>
      <c r="S211" s="402"/>
    </row>
    <row r="212" spans="2:19" s="6" customFormat="1" ht="14.25" customHeight="1">
      <c r="B212" s="365"/>
      <c r="C212" s="204" t="s">
        <v>217</v>
      </c>
      <c r="D212" s="208" t="s">
        <v>5713</v>
      </c>
      <c r="E212" s="327"/>
      <c r="F212" s="327"/>
      <c r="G212" s="327"/>
      <c r="H212" s="327"/>
      <c r="I212" s="441" t="str">
        <f t="shared" si="2"/>
        <v/>
      </c>
      <c r="J212" s="479"/>
      <c r="K212" s="434"/>
      <c r="L212" s="435"/>
      <c r="M212" s="436"/>
      <c r="N212" s="333"/>
      <c r="O212" s="434"/>
      <c r="P212" s="435"/>
      <c r="Q212" s="436"/>
      <c r="R212" s="324" t="str">
        <f t="shared" si="3"/>
        <v/>
      </c>
      <c r="S212" s="402"/>
    </row>
    <row r="213" spans="2:19" s="6" customFormat="1" ht="14.25" customHeight="1">
      <c r="B213" s="365"/>
      <c r="C213" s="204" t="s">
        <v>218</v>
      </c>
      <c r="D213" s="208" t="s">
        <v>5714</v>
      </c>
      <c r="E213" s="327"/>
      <c r="F213" s="327"/>
      <c r="G213" s="327"/>
      <c r="H213" s="327"/>
      <c r="I213" s="441" t="str">
        <f t="shared" si="2"/>
        <v/>
      </c>
      <c r="J213" s="479"/>
      <c r="K213" s="434"/>
      <c r="L213" s="435"/>
      <c r="M213" s="436"/>
      <c r="N213" s="333"/>
      <c r="O213" s="434"/>
      <c r="P213" s="435"/>
      <c r="Q213" s="436"/>
      <c r="R213" s="324" t="str">
        <f t="shared" si="3"/>
        <v/>
      </c>
      <c r="S213" s="402"/>
    </row>
    <row r="214" spans="2:19" s="6" customFormat="1" ht="14.25" customHeight="1">
      <c r="B214" s="365"/>
      <c r="C214" s="204" t="s">
        <v>219</v>
      </c>
      <c r="D214" s="208" t="s">
        <v>5715</v>
      </c>
      <c r="E214" s="327"/>
      <c r="F214" s="327"/>
      <c r="G214" s="327"/>
      <c r="H214" s="327"/>
      <c r="I214" s="441" t="str">
        <f t="shared" si="2"/>
        <v/>
      </c>
      <c r="J214" s="479"/>
      <c r="K214" s="434"/>
      <c r="L214" s="435"/>
      <c r="M214" s="436"/>
      <c r="N214" s="333"/>
      <c r="O214" s="434"/>
      <c r="P214" s="435"/>
      <c r="Q214" s="436"/>
      <c r="R214" s="324" t="str">
        <f t="shared" si="3"/>
        <v/>
      </c>
      <c r="S214" s="402"/>
    </row>
    <row r="215" spans="2:19" s="6" customFormat="1" ht="14.25" customHeight="1">
      <c r="B215" s="365"/>
      <c r="C215" s="204" t="s">
        <v>220</v>
      </c>
      <c r="D215" s="208" t="s">
        <v>5716</v>
      </c>
      <c r="E215" s="327"/>
      <c r="F215" s="327"/>
      <c r="G215" s="327"/>
      <c r="H215" s="327"/>
      <c r="I215" s="441" t="str">
        <f t="shared" si="2"/>
        <v/>
      </c>
      <c r="J215" s="479"/>
      <c r="K215" s="434"/>
      <c r="L215" s="435"/>
      <c r="M215" s="436"/>
      <c r="N215" s="339"/>
      <c r="O215" s="434"/>
      <c r="P215" s="435"/>
      <c r="Q215" s="436"/>
      <c r="R215" s="324" t="str">
        <f t="shared" si="3"/>
        <v/>
      </c>
      <c r="S215" s="402"/>
    </row>
    <row r="216" spans="2:19" s="6" customFormat="1" ht="14.25" customHeight="1">
      <c r="B216" s="365"/>
      <c r="C216" s="204" t="s">
        <v>221</v>
      </c>
      <c r="D216" s="208" t="s">
        <v>5717</v>
      </c>
      <c r="E216" s="327"/>
      <c r="F216" s="327"/>
      <c r="G216" s="327"/>
      <c r="H216" s="327"/>
      <c r="I216" s="441" t="str">
        <f t="shared" si="2"/>
        <v/>
      </c>
      <c r="J216" s="479"/>
      <c r="K216" s="434"/>
      <c r="L216" s="435"/>
      <c r="M216" s="436"/>
      <c r="N216" s="199"/>
      <c r="O216" s="434"/>
      <c r="P216" s="435"/>
      <c r="Q216" s="436"/>
      <c r="R216" s="324" t="str">
        <f t="shared" si="3"/>
        <v/>
      </c>
      <c r="S216" s="402"/>
    </row>
    <row r="217" spans="2:19" s="6" customFormat="1" ht="14.25" customHeight="1" thickBot="1">
      <c r="B217" s="365"/>
      <c r="C217" s="204"/>
      <c r="D217" s="71"/>
      <c r="E217" s="327"/>
      <c r="F217" s="327"/>
      <c r="G217" s="327"/>
      <c r="H217" s="327"/>
      <c r="I217" s="327"/>
      <c r="J217" s="337"/>
      <c r="K217" s="484"/>
      <c r="L217" s="485"/>
      <c r="M217" s="485"/>
      <c r="N217" s="199"/>
      <c r="O217" s="484"/>
      <c r="P217" s="485"/>
      <c r="Q217" s="485"/>
      <c r="R217" s="327"/>
      <c r="S217" s="402"/>
    </row>
    <row r="218" spans="2:19" s="6" customFormat="1" ht="14.25" customHeight="1" thickBot="1">
      <c r="B218" s="365"/>
      <c r="C218" s="280">
        <v>7.2</v>
      </c>
      <c r="D218" s="64" t="s">
        <v>5718</v>
      </c>
      <c r="E218" s="63"/>
      <c r="F218" s="63"/>
      <c r="G218" s="63"/>
      <c r="H218" s="63"/>
      <c r="I218" s="441" t="str">
        <f>IF(SUM(K220:K222)&lt;&gt;K218, SUM(K220:K222), "")</f>
        <v/>
      </c>
      <c r="J218" s="488"/>
      <c r="K218" s="454">
        <f>SUM(K220:K222)</f>
        <v>0</v>
      </c>
      <c r="L218" s="455"/>
      <c r="M218" s="456"/>
      <c r="N218" s="333"/>
      <c r="O218" s="454">
        <f>SUM(O220:O222)</f>
        <v>0</v>
      </c>
      <c r="P218" s="455"/>
      <c r="Q218" s="456"/>
      <c r="R218" s="439" t="str">
        <f>IF(SUM(O220:O222)&lt;&gt;O218, SUM(O220:O222), "")</f>
        <v/>
      </c>
      <c r="S218" s="440"/>
    </row>
    <row r="219" spans="2:19" s="6" customFormat="1" ht="14.25" customHeight="1">
      <c r="B219" s="365"/>
      <c r="C219" s="223"/>
      <c r="D219" s="215" t="s">
        <v>5719</v>
      </c>
      <c r="E219" s="327"/>
      <c r="F219" s="327"/>
      <c r="G219" s="327"/>
      <c r="H219" s="327"/>
      <c r="I219" s="327"/>
      <c r="J219" s="327"/>
      <c r="K219" s="486" t="str">
        <f>IF(AND(ISNUMBER(K208), ISNUMBER(K206), ISBLANK(K221)), "Depreciation/amortization cost?", "")</f>
        <v/>
      </c>
      <c r="L219" s="487"/>
      <c r="M219" s="487"/>
      <c r="N219" s="199"/>
      <c r="O219" s="486" t="str">
        <f>IF(AND(ISNUMBER(O208), ISNUMBER(O206), ISBLANK(O221)), "Depreciation/amortization cost?", "")</f>
        <v/>
      </c>
      <c r="P219" s="487"/>
      <c r="Q219" s="487"/>
      <c r="R219" s="327"/>
      <c r="S219" s="402"/>
    </row>
    <row r="220" spans="2:19" s="6" customFormat="1" ht="14.25" customHeight="1">
      <c r="B220" s="365"/>
      <c r="C220" s="225" t="s">
        <v>580</v>
      </c>
      <c r="D220" s="194" t="s">
        <v>5720</v>
      </c>
      <c r="E220" s="36"/>
      <c r="F220" s="36"/>
      <c r="G220" s="36"/>
      <c r="H220" s="36"/>
      <c r="I220" s="327"/>
      <c r="J220" s="324" t="str">
        <f>IF(AND(ISNUMBER(K220), K220&lt;0), K220*(-1), "")</f>
        <v/>
      </c>
      <c r="K220" s="434"/>
      <c r="L220" s="435"/>
      <c r="M220" s="436"/>
      <c r="N220" s="199"/>
      <c r="O220" s="434"/>
      <c r="P220" s="435"/>
      <c r="Q220" s="436"/>
      <c r="R220" s="324" t="str">
        <f t="shared" ref="R220:R221" si="4">IF(AND(ISNUMBER(O220), O220&lt;0), O220*(-1), "")</f>
        <v/>
      </c>
      <c r="S220" s="402"/>
    </row>
    <row r="221" spans="2:19" s="6" customFormat="1" ht="14.25" customHeight="1">
      <c r="B221" s="365"/>
      <c r="C221" s="225" t="s">
        <v>582</v>
      </c>
      <c r="D221" s="194" t="s">
        <v>5721</v>
      </c>
      <c r="E221" s="36"/>
      <c r="F221" s="36"/>
      <c r="G221" s="36"/>
      <c r="H221" s="36"/>
      <c r="I221" s="327"/>
      <c r="J221" s="324" t="str">
        <f t="shared" ref="J221" si="5">IF(AND(ISNUMBER(K221), K221&lt;0), K221*(-1), "")</f>
        <v/>
      </c>
      <c r="K221" s="434"/>
      <c r="L221" s="435"/>
      <c r="M221" s="436"/>
      <c r="N221" s="199"/>
      <c r="O221" s="434"/>
      <c r="P221" s="435"/>
      <c r="Q221" s="436"/>
      <c r="R221" s="324" t="str">
        <f t="shared" si="4"/>
        <v/>
      </c>
      <c r="S221" s="402"/>
    </row>
    <row r="222" spans="2:19" s="6" customFormat="1" ht="14.25" customHeight="1">
      <c r="B222" s="365"/>
      <c r="C222" s="225" t="s">
        <v>583</v>
      </c>
      <c r="D222" s="194" t="s">
        <v>7892</v>
      </c>
      <c r="E222" s="36"/>
      <c r="F222" s="36"/>
      <c r="G222" s="36"/>
      <c r="H222" s="36"/>
      <c r="I222" s="327"/>
      <c r="J222" s="324"/>
      <c r="K222" s="434"/>
      <c r="L222" s="435"/>
      <c r="M222" s="436"/>
      <c r="N222" s="199"/>
      <c r="O222" s="434"/>
      <c r="P222" s="435"/>
      <c r="Q222" s="436"/>
      <c r="R222" s="324"/>
      <c r="S222" s="402"/>
    </row>
    <row r="223" spans="2:19" s="6" customFormat="1" ht="14.25" customHeight="1">
      <c r="B223" s="365"/>
      <c r="C223" s="219" t="s">
        <v>6966</v>
      </c>
      <c r="D223" s="194" t="s">
        <v>7893</v>
      </c>
      <c r="E223" s="36"/>
      <c r="F223" s="36"/>
      <c r="G223" s="36"/>
      <c r="H223" s="36"/>
      <c r="I223" s="327"/>
      <c r="J223" s="324"/>
      <c r="K223" s="434"/>
      <c r="L223" s="435"/>
      <c r="M223" s="436"/>
      <c r="N223" s="199"/>
      <c r="O223" s="434"/>
      <c r="P223" s="435"/>
      <c r="Q223" s="436"/>
      <c r="R223" s="324"/>
      <c r="S223" s="402"/>
    </row>
    <row r="224" spans="2:19" s="6" customFormat="1" ht="14.25" customHeight="1">
      <c r="B224" s="365"/>
      <c r="C224" s="223"/>
      <c r="D224" s="68"/>
      <c r="E224" s="327"/>
      <c r="F224" s="327"/>
      <c r="G224" s="327"/>
      <c r="H224" s="327"/>
      <c r="I224" s="327"/>
      <c r="J224" s="327"/>
      <c r="K224" s="482"/>
      <c r="L224" s="483"/>
      <c r="M224" s="483"/>
      <c r="N224" s="199"/>
      <c r="O224" s="482"/>
      <c r="P224" s="483"/>
      <c r="Q224" s="483"/>
      <c r="R224" s="327"/>
      <c r="S224" s="402"/>
    </row>
    <row r="225" spans="2:19" s="6" customFormat="1" ht="14.25" customHeight="1">
      <c r="B225" s="365"/>
      <c r="C225" s="280">
        <v>7.3</v>
      </c>
      <c r="D225" s="64" t="s">
        <v>5722</v>
      </c>
      <c r="E225" s="327"/>
      <c r="F225" s="327"/>
      <c r="G225" s="327"/>
      <c r="H225" s="327"/>
      <c r="I225" s="441" t="str">
        <f>IF(K225&lt;0, K225*(-1), "")</f>
        <v/>
      </c>
      <c r="J225" s="614"/>
      <c r="K225" s="728"/>
      <c r="L225" s="778"/>
      <c r="M225" s="729"/>
      <c r="N225" s="339"/>
      <c r="O225" s="728"/>
      <c r="P225" s="778"/>
      <c r="Q225" s="729"/>
      <c r="R225" s="441" t="str">
        <f>IF(O225&lt;0, O225*(-1), "")</f>
        <v/>
      </c>
      <c r="S225" s="440"/>
    </row>
    <row r="226" spans="2:19" s="6" customFormat="1" ht="14.25" customHeight="1">
      <c r="B226" s="365"/>
      <c r="C226" s="79"/>
      <c r="D226" s="64"/>
      <c r="E226" s="327"/>
      <c r="F226" s="327"/>
      <c r="G226" s="327"/>
      <c r="H226" s="327"/>
      <c r="I226" s="324"/>
      <c r="J226" s="336"/>
      <c r="K226" s="239"/>
      <c r="L226" s="239"/>
      <c r="M226" s="239"/>
      <c r="N226" s="339"/>
      <c r="O226" s="239"/>
      <c r="P226" s="239"/>
      <c r="Q226" s="239"/>
      <c r="R226" s="324"/>
      <c r="S226" s="402"/>
    </row>
    <row r="227" spans="2:19" s="6" customFormat="1" ht="14.25" customHeight="1">
      <c r="B227" s="365"/>
      <c r="C227" s="79"/>
      <c r="D227" s="64"/>
      <c r="E227" s="327"/>
      <c r="F227" s="327"/>
      <c r="G227" s="327"/>
      <c r="H227" s="327"/>
      <c r="I227" s="324"/>
      <c r="J227" s="336"/>
      <c r="K227" s="239"/>
      <c r="L227" s="239"/>
      <c r="M227" s="239"/>
      <c r="N227" s="339"/>
      <c r="O227" s="239"/>
      <c r="P227" s="239"/>
      <c r="Q227" s="239"/>
      <c r="R227" s="324"/>
      <c r="S227" s="402"/>
    </row>
    <row r="228" spans="2:19" s="6" customFormat="1" ht="14.25" customHeight="1" thickBot="1">
      <c r="B228" s="367"/>
      <c r="C228" s="368"/>
      <c r="D228" s="368"/>
      <c r="E228" s="368"/>
      <c r="F228" s="368"/>
      <c r="G228" s="368"/>
      <c r="H228" s="368"/>
      <c r="I228" s="368"/>
      <c r="J228" s="368"/>
      <c r="K228" s="564"/>
      <c r="L228" s="619"/>
      <c r="M228" s="619"/>
      <c r="N228" s="369"/>
      <c r="O228" s="457"/>
      <c r="P228" s="496"/>
      <c r="Q228" s="496"/>
      <c r="R228" s="368"/>
      <c r="S228" s="370"/>
    </row>
    <row r="229" spans="2:19" s="6" customFormat="1" ht="14.25" customHeight="1" thickTop="1" thickBot="1"/>
    <row r="230" spans="2:19" s="6" customFormat="1" ht="14.25" customHeight="1" thickTop="1">
      <c r="B230" s="361"/>
      <c r="C230" s="362"/>
      <c r="D230" s="362"/>
      <c r="E230" s="362"/>
      <c r="F230" s="362"/>
      <c r="G230" s="362"/>
      <c r="H230" s="362"/>
      <c r="I230" s="362"/>
      <c r="J230" s="362"/>
      <c r="K230" s="362"/>
      <c r="L230" s="362"/>
      <c r="M230" s="362"/>
      <c r="N230" s="362"/>
      <c r="O230" s="362"/>
      <c r="P230" s="362"/>
      <c r="Q230" s="362"/>
      <c r="R230" s="362"/>
      <c r="S230" s="364"/>
    </row>
    <row r="231" spans="2:19" s="6" customFormat="1" ht="14.25" customHeight="1">
      <c r="B231" s="365"/>
      <c r="C231" s="231" t="s">
        <v>1556</v>
      </c>
      <c r="D231" s="231" t="s">
        <v>5723</v>
      </c>
      <c r="E231" s="327"/>
      <c r="F231" s="327"/>
      <c r="G231" s="327"/>
      <c r="H231" s="327"/>
      <c r="I231" s="327"/>
      <c r="J231" s="327"/>
      <c r="K231" s="327"/>
      <c r="L231" s="327"/>
      <c r="M231" s="327"/>
      <c r="N231" s="327"/>
      <c r="O231" s="327"/>
      <c r="P231" s="327"/>
      <c r="Q231" s="327"/>
      <c r="R231" s="327"/>
      <c r="S231" s="366"/>
    </row>
    <row r="232" spans="2:19" s="6" customFormat="1" ht="14.25" customHeight="1" thickBot="1">
      <c r="B232" s="365"/>
      <c r="C232" s="34"/>
      <c r="D232" s="68"/>
      <c r="E232" s="327"/>
      <c r="F232" s="327"/>
      <c r="G232" s="327"/>
      <c r="H232" s="327"/>
      <c r="I232" s="327"/>
      <c r="J232" s="327"/>
      <c r="K232" s="448" t="s">
        <v>11047</v>
      </c>
      <c r="L232" s="448"/>
      <c r="M232" s="448"/>
      <c r="N232" s="354"/>
      <c r="O232" s="448" t="s">
        <v>11048</v>
      </c>
      <c r="P232" s="448"/>
      <c r="Q232" s="448"/>
      <c r="R232" s="327"/>
      <c r="S232" s="366"/>
    </row>
    <row r="233" spans="2:19" s="10" customFormat="1" ht="14.25" customHeight="1" thickBot="1">
      <c r="B233" s="408"/>
      <c r="C233" s="280">
        <v>8.1</v>
      </c>
      <c r="D233" s="80" t="s">
        <v>5724</v>
      </c>
      <c r="E233" s="81"/>
      <c r="F233" s="81"/>
      <c r="G233" s="63"/>
      <c r="H233" s="63"/>
      <c r="I233" s="441" t="str">
        <f>IF(SUM(K235:K238)&lt;&gt;K233, SUM(K235:K238), "")</f>
        <v/>
      </c>
      <c r="J233" s="614"/>
      <c r="K233" s="775">
        <f>K144</f>
        <v>0</v>
      </c>
      <c r="L233" s="776"/>
      <c r="M233" s="777"/>
      <c r="N233" s="333"/>
      <c r="O233" s="775">
        <f>O144</f>
        <v>0</v>
      </c>
      <c r="P233" s="776"/>
      <c r="Q233" s="777"/>
      <c r="R233" s="441" t="str">
        <f>IF(SUM(O235:O238)&lt;&gt;O233, SUM(O235:O238), "")</f>
        <v/>
      </c>
      <c r="S233" s="767"/>
    </row>
    <row r="234" spans="2:19" s="6" customFormat="1" ht="14.25" customHeight="1">
      <c r="B234" s="365"/>
      <c r="C234" s="218"/>
      <c r="D234" s="75" t="s">
        <v>5725</v>
      </c>
      <c r="E234" s="327"/>
      <c r="F234" s="327"/>
      <c r="G234" s="327"/>
      <c r="H234" s="327"/>
      <c r="I234" s="480"/>
      <c r="J234" s="481"/>
      <c r="K234" s="773"/>
      <c r="L234" s="774"/>
      <c r="M234" s="774"/>
      <c r="N234" s="199"/>
      <c r="O234" s="773"/>
      <c r="P234" s="774"/>
      <c r="Q234" s="774"/>
      <c r="R234" s="441"/>
      <c r="S234" s="772"/>
    </row>
    <row r="235" spans="2:19" s="6" customFormat="1" ht="14.25" customHeight="1">
      <c r="B235" s="365"/>
      <c r="C235" s="225" t="s">
        <v>222</v>
      </c>
      <c r="D235" s="83" t="s">
        <v>5726</v>
      </c>
      <c r="E235" s="327"/>
      <c r="F235" s="327"/>
      <c r="G235" s="327"/>
      <c r="H235" s="327"/>
      <c r="I235" s="441" t="str">
        <f>IF(K235&lt;&gt;K146, K146, "")</f>
        <v/>
      </c>
      <c r="J235" s="489"/>
      <c r="K235" s="434">
        <f>K146</f>
        <v>0</v>
      </c>
      <c r="L235" s="435"/>
      <c r="M235" s="436"/>
      <c r="N235" s="339"/>
      <c r="O235" s="434">
        <f>O146</f>
        <v>0</v>
      </c>
      <c r="P235" s="435"/>
      <c r="Q235" s="436"/>
      <c r="R235" s="442" t="str">
        <f>IF(O235&lt;&gt;O146, O146, "")</f>
        <v/>
      </c>
      <c r="S235" s="772"/>
    </row>
    <row r="236" spans="2:19" s="6" customFormat="1" ht="14.25" customHeight="1">
      <c r="B236" s="365"/>
      <c r="C236" s="225" t="s">
        <v>223</v>
      </c>
      <c r="D236" s="83" t="s">
        <v>5727</v>
      </c>
      <c r="E236" s="327"/>
      <c r="F236" s="327"/>
      <c r="G236" s="327"/>
      <c r="H236" s="327"/>
      <c r="I236" s="441" t="str">
        <f>IF(K236&lt;&gt;K166, K166, "")</f>
        <v/>
      </c>
      <c r="J236" s="489"/>
      <c r="K236" s="434">
        <f>K166</f>
        <v>0</v>
      </c>
      <c r="L236" s="435"/>
      <c r="M236" s="436"/>
      <c r="N236" s="339"/>
      <c r="O236" s="434">
        <f>O166</f>
        <v>0</v>
      </c>
      <c r="P236" s="435"/>
      <c r="Q236" s="436"/>
      <c r="R236" s="442" t="str">
        <f>IF(O236&lt;&gt;O166, O166, "")</f>
        <v/>
      </c>
      <c r="S236" s="772"/>
    </row>
    <row r="237" spans="2:19" s="6" customFormat="1" ht="14.25" customHeight="1">
      <c r="B237" s="365"/>
      <c r="C237" s="225" t="s">
        <v>224</v>
      </c>
      <c r="D237" s="83" t="s">
        <v>5728</v>
      </c>
      <c r="E237" s="327"/>
      <c r="F237" s="327"/>
      <c r="G237" s="327"/>
      <c r="H237" s="327"/>
      <c r="I237" s="441" t="str">
        <f>IF(K237&lt;&gt;K172, K172, "")</f>
        <v/>
      </c>
      <c r="J237" s="489"/>
      <c r="K237" s="434">
        <f>K172</f>
        <v>0</v>
      </c>
      <c r="L237" s="435"/>
      <c r="M237" s="436"/>
      <c r="N237" s="339"/>
      <c r="O237" s="434">
        <f>O172</f>
        <v>0</v>
      </c>
      <c r="P237" s="435"/>
      <c r="Q237" s="436"/>
      <c r="R237" s="442" t="str">
        <f>IF(O237&lt;&gt;O172, O172, "")</f>
        <v/>
      </c>
      <c r="S237" s="772"/>
    </row>
    <row r="238" spans="2:19" s="6" customFormat="1" ht="14.25" customHeight="1">
      <c r="B238" s="365"/>
      <c r="C238" s="225" t="s">
        <v>567</v>
      </c>
      <c r="D238" s="83" t="s">
        <v>5729</v>
      </c>
      <c r="E238" s="327"/>
      <c r="F238" s="327"/>
      <c r="G238" s="327"/>
      <c r="H238" s="327"/>
      <c r="I238" s="441" t="str">
        <f>IF(K238&lt;&gt;K193, K193, "")</f>
        <v/>
      </c>
      <c r="J238" s="489"/>
      <c r="K238" s="434">
        <f>K193</f>
        <v>0</v>
      </c>
      <c r="L238" s="435"/>
      <c r="M238" s="436"/>
      <c r="N238" s="339"/>
      <c r="O238" s="434">
        <f>O193</f>
        <v>0</v>
      </c>
      <c r="P238" s="435"/>
      <c r="Q238" s="436"/>
      <c r="R238" s="442" t="str">
        <f>IF(O238&lt;&gt;O193, O193, "")</f>
        <v/>
      </c>
      <c r="S238" s="772"/>
    </row>
    <row r="239" spans="2:19" s="6" customFormat="1" ht="14.25" customHeight="1" thickBot="1">
      <c r="B239" s="365"/>
      <c r="C239" s="219"/>
      <c r="D239" s="85"/>
      <c r="E239" s="327"/>
      <c r="F239" s="327"/>
      <c r="G239" s="327"/>
      <c r="H239" s="327"/>
      <c r="I239" s="480"/>
      <c r="J239" s="481"/>
      <c r="K239" s="466"/>
      <c r="L239" s="467"/>
      <c r="M239" s="467"/>
      <c r="N239" s="339"/>
      <c r="O239" s="466"/>
      <c r="P239" s="467"/>
      <c r="Q239" s="467"/>
      <c r="R239" s="441"/>
      <c r="S239" s="772"/>
    </row>
    <row r="240" spans="2:19" s="10" customFormat="1" ht="14.25" customHeight="1" thickBot="1">
      <c r="B240" s="408"/>
      <c r="C240" s="280">
        <v>8.1999999999999993</v>
      </c>
      <c r="D240" s="80" t="s">
        <v>5730</v>
      </c>
      <c r="E240" s="81"/>
      <c r="F240" s="81"/>
      <c r="G240" s="63"/>
      <c r="H240" s="63"/>
      <c r="I240" s="441" t="str">
        <f>IF((SUM(K208:K216))&lt;&gt;K240,(SUM(K208:K216)),"")</f>
        <v/>
      </c>
      <c r="J240" s="488"/>
      <c r="K240" s="454">
        <f>K206</f>
        <v>0</v>
      </c>
      <c r="L240" s="455"/>
      <c r="M240" s="456"/>
      <c r="N240" s="333"/>
      <c r="O240" s="454">
        <f>O206</f>
        <v>0</v>
      </c>
      <c r="P240" s="455"/>
      <c r="Q240" s="456"/>
      <c r="R240" s="439" t="str">
        <f>IF((SUM(O208:O216))&lt;&gt;O240,(SUM(O208:O216)),"")</f>
        <v/>
      </c>
      <c r="S240" s="767"/>
    </row>
    <row r="241" spans="2:19" s="6" customFormat="1" ht="14.25" customHeight="1" thickBot="1">
      <c r="B241" s="365"/>
      <c r="C241" s="219"/>
      <c r="D241" s="85"/>
      <c r="E241" s="327"/>
      <c r="F241" s="327"/>
      <c r="G241" s="327"/>
      <c r="H241" s="327"/>
      <c r="I241" s="480"/>
      <c r="J241" s="481"/>
      <c r="K241" s="446"/>
      <c r="L241" s="447"/>
      <c r="M241" s="447"/>
      <c r="N241" s="339"/>
      <c r="O241" s="446"/>
      <c r="P241" s="447"/>
      <c r="Q241" s="447"/>
      <c r="R241" s="441"/>
      <c r="S241" s="772"/>
    </row>
    <row r="242" spans="2:19" s="10" customFormat="1" ht="14.25" customHeight="1" thickBot="1">
      <c r="B242" s="408"/>
      <c r="C242" s="280">
        <v>8.3000000000000007</v>
      </c>
      <c r="D242" s="80" t="s">
        <v>5731</v>
      </c>
      <c r="E242" s="81"/>
      <c r="F242" s="81"/>
      <c r="G242" s="63"/>
      <c r="H242" s="63"/>
      <c r="I242" s="441" t="str">
        <f>IF((K233-K240)&lt;&gt;K242, K233-K240, "")</f>
        <v/>
      </c>
      <c r="J242" s="488"/>
      <c r="K242" s="454">
        <f>K233-K240</f>
        <v>0</v>
      </c>
      <c r="L242" s="455"/>
      <c r="M242" s="456"/>
      <c r="N242" s="333"/>
      <c r="O242" s="454">
        <f>O233-O240</f>
        <v>0</v>
      </c>
      <c r="P242" s="455"/>
      <c r="Q242" s="456"/>
      <c r="R242" s="439" t="str">
        <f>IF((O233-O240)&lt;&gt;O242, O233-O240, "")</f>
        <v/>
      </c>
      <c r="S242" s="767"/>
    </row>
    <row r="243" spans="2:19" s="6" customFormat="1" ht="14.25" customHeight="1" thickBot="1">
      <c r="B243" s="365"/>
      <c r="C243" s="220"/>
      <c r="D243" s="217" t="s">
        <v>5732</v>
      </c>
      <c r="E243" s="68"/>
      <c r="F243" s="327"/>
      <c r="G243" s="327"/>
      <c r="H243" s="327"/>
      <c r="I243" s="480"/>
      <c r="J243" s="481"/>
      <c r="K243" s="464"/>
      <c r="L243" s="465"/>
      <c r="M243" s="465"/>
      <c r="N243" s="199"/>
      <c r="O243" s="464"/>
      <c r="P243" s="465"/>
      <c r="Q243" s="465"/>
      <c r="R243" s="441"/>
      <c r="S243" s="772"/>
    </row>
    <row r="244" spans="2:19" s="10" customFormat="1" ht="14.25" customHeight="1" thickBot="1">
      <c r="B244" s="408"/>
      <c r="C244" s="280">
        <v>8.4</v>
      </c>
      <c r="D244" s="80" t="s">
        <v>5733</v>
      </c>
      <c r="E244" s="81"/>
      <c r="F244" s="81"/>
      <c r="G244" s="63"/>
      <c r="H244" s="63"/>
      <c r="I244" s="441" t="str">
        <f>IF(SUM(K220:K222)&lt;&gt;K244, SUM(K220:K222), "")</f>
        <v/>
      </c>
      <c r="J244" s="488"/>
      <c r="K244" s="454">
        <f>K218</f>
        <v>0</v>
      </c>
      <c r="L244" s="455"/>
      <c r="M244" s="456"/>
      <c r="N244" s="333"/>
      <c r="O244" s="454">
        <f>O218</f>
        <v>0</v>
      </c>
      <c r="P244" s="455"/>
      <c r="Q244" s="456"/>
      <c r="R244" s="439" t="str">
        <f>IF(SUM(O220:O222)&lt;&gt;O244, SUM(O220:O222), "")</f>
        <v/>
      </c>
      <c r="S244" s="767"/>
    </row>
    <row r="245" spans="2:19" s="6" customFormat="1" ht="14.25" customHeight="1" thickBot="1">
      <c r="B245" s="365"/>
      <c r="C245" s="220"/>
      <c r="D245" s="87"/>
      <c r="E245" s="68"/>
      <c r="F245" s="327"/>
      <c r="G245" s="327"/>
      <c r="H245" s="327"/>
      <c r="I245" s="480" t="s">
        <v>622</v>
      </c>
      <c r="J245" s="481"/>
      <c r="K245" s="464"/>
      <c r="L245" s="465"/>
      <c r="M245" s="465"/>
      <c r="N245" s="199"/>
      <c r="O245" s="464"/>
      <c r="P245" s="465"/>
      <c r="Q245" s="465"/>
      <c r="R245" s="441"/>
      <c r="S245" s="772"/>
    </row>
    <row r="246" spans="2:19" s="10" customFormat="1" ht="14.25" customHeight="1" thickBot="1">
      <c r="B246" s="408"/>
      <c r="C246" s="280">
        <v>8.5</v>
      </c>
      <c r="D246" s="80" t="s">
        <v>5722</v>
      </c>
      <c r="E246" s="81"/>
      <c r="F246" s="81"/>
      <c r="G246" s="63"/>
      <c r="H246" s="63"/>
      <c r="I246" s="441" t="str">
        <f>IF(K246&lt;&gt;K225, K225, "")</f>
        <v/>
      </c>
      <c r="J246" s="488"/>
      <c r="K246" s="454">
        <f>K225</f>
        <v>0</v>
      </c>
      <c r="L246" s="455"/>
      <c r="M246" s="456"/>
      <c r="N246" s="333"/>
      <c r="O246" s="454">
        <f>O225</f>
        <v>0</v>
      </c>
      <c r="P246" s="455"/>
      <c r="Q246" s="456"/>
      <c r="R246" s="439" t="str">
        <f>IF(O246&lt;&gt;O225, O225, "")</f>
        <v/>
      </c>
      <c r="S246" s="767"/>
    </row>
    <row r="247" spans="2:19" s="6" customFormat="1" ht="14.25" customHeight="1" thickBot="1">
      <c r="B247" s="365"/>
      <c r="C247" s="220"/>
      <c r="D247" s="87"/>
      <c r="E247" s="68"/>
      <c r="F247" s="327"/>
      <c r="G247" s="327"/>
      <c r="H247" s="327"/>
      <c r="I247" s="480"/>
      <c r="J247" s="481"/>
      <c r="K247" s="464"/>
      <c r="L247" s="465"/>
      <c r="M247" s="465"/>
      <c r="N247" s="199"/>
      <c r="O247" s="339"/>
      <c r="P247" s="339"/>
      <c r="Q247" s="339"/>
      <c r="R247" s="441"/>
      <c r="S247" s="772"/>
    </row>
    <row r="248" spans="2:19" s="10" customFormat="1" ht="14.25" customHeight="1" thickBot="1">
      <c r="B248" s="408"/>
      <c r="C248" s="280">
        <v>8.6</v>
      </c>
      <c r="D248" s="80" t="s">
        <v>5734</v>
      </c>
      <c r="E248" s="72"/>
      <c r="F248" s="63"/>
      <c r="G248" s="63"/>
      <c r="H248" s="63"/>
      <c r="I248" s="441" t="str">
        <f>IF((K242-K218-K225)&lt;&gt;K248, (K242-K218-K225), "")</f>
        <v/>
      </c>
      <c r="J248" s="488"/>
      <c r="K248" s="454">
        <f>K242-K218-K225</f>
        <v>0</v>
      </c>
      <c r="L248" s="455"/>
      <c r="M248" s="456"/>
      <c r="N248" s="333"/>
      <c r="O248" s="454">
        <f>O242-O218-O225</f>
        <v>0</v>
      </c>
      <c r="P248" s="455"/>
      <c r="Q248" s="456"/>
      <c r="R248" s="439" t="str">
        <f>IF((O242-O218-O225)&lt;&gt;O248, (O242-O218-O225), "")</f>
        <v/>
      </c>
      <c r="S248" s="767"/>
    </row>
    <row r="249" spans="2:19" s="6" customFormat="1" ht="14.25" customHeight="1">
      <c r="B249" s="365"/>
      <c r="C249" s="78"/>
      <c r="D249" s="87" t="s">
        <v>5735</v>
      </c>
      <c r="E249" s="327"/>
      <c r="F249" s="327"/>
      <c r="G249" s="327"/>
      <c r="H249" s="327"/>
      <c r="I249" s="480"/>
      <c r="J249" s="481"/>
      <c r="K249" s="770"/>
      <c r="L249" s="771"/>
      <c r="M249" s="771"/>
      <c r="N249" s="327"/>
      <c r="O249" s="770"/>
      <c r="P249" s="771"/>
      <c r="Q249" s="771"/>
      <c r="R249" s="441"/>
      <c r="S249" s="772"/>
    </row>
    <row r="250" spans="2:19" s="6" customFormat="1" ht="14.25" customHeight="1" thickBot="1">
      <c r="B250" s="367"/>
      <c r="C250" s="409"/>
      <c r="D250" s="368"/>
      <c r="E250" s="368"/>
      <c r="F250" s="368"/>
      <c r="G250" s="368"/>
      <c r="H250" s="368"/>
      <c r="I250" s="564"/>
      <c r="J250" s="619"/>
      <c r="K250" s="564"/>
      <c r="L250" s="619"/>
      <c r="M250" s="619"/>
      <c r="N250" s="368"/>
      <c r="O250" s="564"/>
      <c r="P250" s="619"/>
      <c r="Q250" s="619"/>
      <c r="R250" s="443"/>
      <c r="S250" s="769"/>
    </row>
    <row r="251" spans="2:19" s="6" customFormat="1" ht="14.25" customHeight="1" thickTop="1" thickBot="1"/>
    <row r="252" spans="2:19" s="6" customFormat="1" ht="14.25" customHeight="1" thickTop="1">
      <c r="B252" s="361"/>
      <c r="C252" s="410"/>
      <c r="D252" s="362"/>
      <c r="E252" s="362"/>
      <c r="F252" s="362"/>
      <c r="G252" s="362"/>
      <c r="H252" s="362"/>
      <c r="I252" s="362"/>
      <c r="J252" s="362"/>
      <c r="K252" s="362"/>
      <c r="L252" s="362"/>
      <c r="M252" s="362"/>
      <c r="N252" s="362"/>
      <c r="O252" s="362"/>
      <c r="P252" s="362"/>
      <c r="Q252" s="362"/>
      <c r="R252" s="362"/>
      <c r="S252" s="364"/>
    </row>
    <row r="253" spans="2:19" s="6" customFormat="1" ht="14.25" customHeight="1">
      <c r="B253" s="365"/>
      <c r="C253" s="223" t="s">
        <v>1564</v>
      </c>
      <c r="D253" s="223" t="s">
        <v>5736</v>
      </c>
      <c r="E253" s="327"/>
      <c r="F253" s="327"/>
      <c r="G253" s="327"/>
      <c r="H253" s="327"/>
      <c r="I253" s="327"/>
      <c r="J253" s="327"/>
      <c r="K253" s="327"/>
      <c r="L253" s="327"/>
      <c r="M253" s="327"/>
      <c r="N253" s="327"/>
      <c r="O253" s="327"/>
      <c r="P253" s="327"/>
      <c r="Q253" s="327"/>
      <c r="R253" s="327"/>
      <c r="S253" s="366"/>
    </row>
    <row r="254" spans="2:19" s="6" customFormat="1" ht="14.25" customHeight="1" thickBot="1">
      <c r="B254" s="365"/>
      <c r="C254" s="78"/>
      <c r="D254" s="68"/>
      <c r="E254" s="327"/>
      <c r="F254" s="327"/>
      <c r="G254" s="327"/>
      <c r="H254" s="327"/>
      <c r="I254" s="327"/>
      <c r="J254" s="327"/>
      <c r="K254" s="582" t="s">
        <v>11049</v>
      </c>
      <c r="L254" s="582"/>
      <c r="M254" s="582"/>
      <c r="N254" s="354"/>
      <c r="O254" s="582" t="s">
        <v>11050</v>
      </c>
      <c r="P254" s="582"/>
      <c r="Q254" s="582"/>
      <c r="R254" s="324"/>
      <c r="S254" s="402"/>
    </row>
    <row r="255" spans="2:19" s="10" customFormat="1" ht="14.25" customHeight="1" thickBot="1">
      <c r="B255" s="408"/>
      <c r="C255" s="79">
        <v>9.1</v>
      </c>
      <c r="D255" s="88" t="s">
        <v>5737</v>
      </c>
      <c r="E255" s="55"/>
      <c r="F255" s="63"/>
      <c r="G255" s="63"/>
      <c r="H255" s="441" t="str">
        <f>IF((SUM(K256,K259))&lt;&gt;K255,(SUM(K256,K259)),"")</f>
        <v/>
      </c>
      <c r="I255" s="614"/>
      <c r="J255" s="614"/>
      <c r="K255" s="459">
        <f>SUM(K256,K259)</f>
        <v>0</v>
      </c>
      <c r="L255" s="460"/>
      <c r="M255" s="461"/>
      <c r="N255" s="333"/>
      <c r="O255" s="459">
        <f>SUM(O256,O259)</f>
        <v>0</v>
      </c>
      <c r="P255" s="460"/>
      <c r="Q255" s="461"/>
      <c r="R255" s="441" t="str">
        <f>IF((SUM(O256,O259))&lt;&gt;O255,(SUM(O256,O259)),"")</f>
        <v/>
      </c>
      <c r="S255" s="767"/>
    </row>
    <row r="256" spans="2:19" s="6" customFormat="1" ht="14.25" customHeight="1">
      <c r="B256" s="365"/>
      <c r="C256" s="225" t="s">
        <v>162</v>
      </c>
      <c r="D256" s="226" t="s">
        <v>5738</v>
      </c>
      <c r="E256" s="199"/>
      <c r="F256" s="327"/>
      <c r="G256" s="327"/>
      <c r="H256" s="441" t="str">
        <f>IF((SUM(K257:K258))&lt;&gt;K256,(SUM(K257:K258)),"")</f>
        <v/>
      </c>
      <c r="I256" s="614"/>
      <c r="J256" s="614"/>
      <c r="K256" s="612">
        <f>SUM(K257:K258)</f>
        <v>0</v>
      </c>
      <c r="L256" s="612"/>
      <c r="M256" s="612"/>
      <c r="N256" s="199"/>
      <c r="O256" s="612">
        <f>SUM(O257:O258)</f>
        <v>0</v>
      </c>
      <c r="P256" s="612"/>
      <c r="Q256" s="612"/>
      <c r="R256" s="441" t="str">
        <f>IF((SUM(O257,O258))&lt;&gt;O256,(SUM(O257,O258)),"")</f>
        <v/>
      </c>
      <c r="S256" s="767"/>
    </row>
    <row r="257" spans="2:19" s="6" customFormat="1" ht="14.25" customHeight="1">
      <c r="B257" s="365"/>
      <c r="C257" s="302" t="s">
        <v>286</v>
      </c>
      <c r="D257" s="227" t="s">
        <v>5739</v>
      </c>
      <c r="E257" s="199"/>
      <c r="F257" s="327"/>
      <c r="G257" s="327"/>
      <c r="H257" s="615"/>
      <c r="I257" s="616"/>
      <c r="J257" s="479"/>
      <c r="K257" s="445"/>
      <c r="L257" s="445"/>
      <c r="M257" s="445"/>
      <c r="N257" s="199"/>
      <c r="O257" s="445"/>
      <c r="P257" s="445"/>
      <c r="Q257" s="445"/>
      <c r="R257" s="442"/>
      <c r="S257" s="763"/>
    </row>
    <row r="258" spans="2:19" s="6" customFormat="1" ht="14.25" customHeight="1">
      <c r="B258" s="365"/>
      <c r="C258" s="302" t="s">
        <v>288</v>
      </c>
      <c r="D258" s="227" t="s">
        <v>5740</v>
      </c>
      <c r="E258" s="199"/>
      <c r="F258" s="327"/>
      <c r="G258" s="327"/>
      <c r="H258" s="615"/>
      <c r="I258" s="616"/>
      <c r="J258" s="479"/>
      <c r="K258" s="445"/>
      <c r="L258" s="445"/>
      <c r="M258" s="445"/>
      <c r="N258" s="199"/>
      <c r="O258" s="445"/>
      <c r="P258" s="445"/>
      <c r="Q258" s="445"/>
      <c r="R258" s="442"/>
      <c r="S258" s="763"/>
    </row>
    <row r="259" spans="2:19" s="6" customFormat="1" ht="14.25" customHeight="1">
      <c r="B259" s="365"/>
      <c r="C259" s="225" t="s">
        <v>163</v>
      </c>
      <c r="D259" s="226" t="s">
        <v>5741</v>
      </c>
      <c r="E259" s="199"/>
      <c r="F259" s="327"/>
      <c r="G259" s="327"/>
      <c r="H259" s="441" t="str">
        <f>IF((SUM(K260,K263))&lt;&gt;K259,(SUM(K260,K263)),"")</f>
        <v/>
      </c>
      <c r="I259" s="614"/>
      <c r="J259" s="614"/>
      <c r="K259" s="445">
        <f>SUM(K260,K263)</f>
        <v>0</v>
      </c>
      <c r="L259" s="445"/>
      <c r="M259" s="445"/>
      <c r="N259" s="199"/>
      <c r="O259" s="445">
        <f>SUM(O260,O263)</f>
        <v>0</v>
      </c>
      <c r="P259" s="445"/>
      <c r="Q259" s="445"/>
      <c r="R259" s="441" t="str">
        <f>IF((SUM(O260,O263))&lt;&gt;O259,(SUM(O260,O263)),"")</f>
        <v/>
      </c>
      <c r="S259" s="767"/>
    </row>
    <row r="260" spans="2:19" ht="14.25" customHeight="1">
      <c r="B260" s="401"/>
      <c r="C260" s="219" t="s">
        <v>287</v>
      </c>
      <c r="D260" s="227" t="s">
        <v>7894</v>
      </c>
      <c r="E260" s="199"/>
      <c r="F260" s="59"/>
      <c r="G260" s="59"/>
      <c r="H260" s="441" t="str">
        <f>IF(SUM(K261,K262)&lt;0, "Negative fixed assets?", "")</f>
        <v/>
      </c>
      <c r="I260" s="617"/>
      <c r="J260" s="618"/>
      <c r="K260" s="445">
        <f>SUM(K261:M262)</f>
        <v>0</v>
      </c>
      <c r="L260" s="445"/>
      <c r="M260" s="445"/>
      <c r="N260" s="199"/>
      <c r="O260" s="445">
        <f>SUM(O261:Q262)</f>
        <v>0</v>
      </c>
      <c r="P260" s="445"/>
      <c r="Q260" s="445"/>
      <c r="R260" s="108" t="str">
        <f>IF(SUM(O261,O262)&lt;0, "Negative fixed assets?", "")</f>
        <v/>
      </c>
      <c r="S260" s="402"/>
    </row>
    <row r="261" spans="2:19" ht="14.25" customHeight="1">
      <c r="B261" s="401"/>
      <c r="C261" s="219" t="s">
        <v>5573</v>
      </c>
      <c r="D261" s="207" t="s">
        <v>7895</v>
      </c>
      <c r="E261" s="199"/>
      <c r="F261" s="59"/>
      <c r="G261" s="59"/>
      <c r="H261" s="324"/>
      <c r="I261" s="171"/>
      <c r="J261" s="171"/>
      <c r="K261" s="434"/>
      <c r="L261" s="435"/>
      <c r="M261" s="436"/>
      <c r="N261" s="199"/>
      <c r="O261" s="434"/>
      <c r="P261" s="435"/>
      <c r="Q261" s="436"/>
      <c r="R261" s="108"/>
      <c r="S261" s="402"/>
    </row>
    <row r="262" spans="2:19" ht="14.25" customHeight="1">
      <c r="B262" s="401"/>
      <c r="C262" s="219" t="s">
        <v>6968</v>
      </c>
      <c r="D262" s="207" t="s">
        <v>7896</v>
      </c>
      <c r="E262" s="199"/>
      <c r="F262" s="59"/>
      <c r="G262" s="59"/>
      <c r="H262" s="89"/>
      <c r="I262" s="89"/>
      <c r="J262" s="89"/>
      <c r="K262" s="613"/>
      <c r="L262" s="613"/>
      <c r="M262" s="613"/>
      <c r="N262" s="240" t="str">
        <f>IF(K262&gt;0, K262*(-1), "")</f>
        <v/>
      </c>
      <c r="O262" s="613"/>
      <c r="P262" s="613"/>
      <c r="Q262" s="613"/>
      <c r="R262" s="442" t="str">
        <f>IF(O262&gt;0, O262*(-1), "")</f>
        <v/>
      </c>
      <c r="S262" s="768"/>
    </row>
    <row r="263" spans="2:19" s="6" customFormat="1" ht="14.25" customHeight="1">
      <c r="B263" s="365"/>
      <c r="C263" s="302" t="s">
        <v>289</v>
      </c>
      <c r="D263" s="227" t="s">
        <v>5742</v>
      </c>
      <c r="E263" s="199"/>
      <c r="F263" s="327"/>
      <c r="G263" s="327"/>
      <c r="H263" s="615"/>
      <c r="I263" s="616"/>
      <c r="J263" s="479"/>
      <c r="K263" s="445"/>
      <c r="L263" s="445"/>
      <c r="M263" s="445"/>
      <c r="N263" s="199"/>
      <c r="O263" s="445"/>
      <c r="P263" s="445"/>
      <c r="Q263" s="445"/>
      <c r="R263" s="442"/>
      <c r="S263" s="763"/>
    </row>
    <row r="264" spans="2:19" s="6" customFormat="1" ht="14.25" customHeight="1" thickBot="1">
      <c r="B264" s="365"/>
      <c r="C264" s="76"/>
      <c r="D264" s="71"/>
      <c r="E264" s="327"/>
      <c r="F264" s="327"/>
      <c r="G264" s="327"/>
      <c r="H264" s="337"/>
      <c r="I264" s="337"/>
      <c r="J264" s="337"/>
      <c r="K264" s="339"/>
      <c r="L264" s="339"/>
      <c r="M264" s="199"/>
      <c r="N264" s="199"/>
      <c r="O264" s="339"/>
      <c r="P264" s="339"/>
      <c r="Q264" s="199"/>
      <c r="R264" s="615"/>
      <c r="S264" s="764"/>
    </row>
    <row r="265" spans="2:19" s="10" customFormat="1" ht="14.25" customHeight="1" thickBot="1">
      <c r="B265" s="408"/>
      <c r="C265" s="79">
        <v>9.1999999999999993</v>
      </c>
      <c r="D265" s="88" t="s">
        <v>5743</v>
      </c>
      <c r="E265" s="63"/>
      <c r="F265" s="63"/>
      <c r="G265" s="63"/>
      <c r="H265" s="441" t="str">
        <f>IF((SUM(K266,K269))&lt;&gt;K265,(SUM(K266,K269)),"")</f>
        <v/>
      </c>
      <c r="I265" s="614"/>
      <c r="J265" s="614"/>
      <c r="K265" s="459">
        <f>SUM(K266,K269)</f>
        <v>0</v>
      </c>
      <c r="L265" s="460"/>
      <c r="M265" s="461"/>
      <c r="N265" s="200"/>
      <c r="O265" s="459">
        <f>SUM(O266,O269)</f>
        <v>0</v>
      </c>
      <c r="P265" s="460"/>
      <c r="Q265" s="461"/>
      <c r="R265" s="441" t="str">
        <f>IF((SUM(O266,O269))&lt;&gt;O265,(SUM(O266,O269)),"")</f>
        <v/>
      </c>
      <c r="S265" s="767"/>
    </row>
    <row r="266" spans="2:19" s="6" customFormat="1" ht="14.25" customHeight="1">
      <c r="B266" s="365"/>
      <c r="C266" s="225" t="s">
        <v>169</v>
      </c>
      <c r="D266" s="226" t="s">
        <v>5744</v>
      </c>
      <c r="E266" s="327"/>
      <c r="F266" s="327"/>
      <c r="G266" s="327"/>
      <c r="H266" s="441" t="str">
        <f>IF(SUM(K267:K268)&lt;&gt;K266, SUM(K267:K268), "")</f>
        <v/>
      </c>
      <c r="I266" s="614"/>
      <c r="J266" s="614"/>
      <c r="K266" s="612">
        <f>SUM(K267:K268)</f>
        <v>0</v>
      </c>
      <c r="L266" s="612"/>
      <c r="M266" s="612"/>
      <c r="N266" s="199"/>
      <c r="O266" s="612">
        <f>SUM(O267:O268)</f>
        <v>0</v>
      </c>
      <c r="P266" s="612"/>
      <c r="Q266" s="612"/>
      <c r="R266" s="442" t="str">
        <f>IF(SUM(O267:O268)&lt;&gt;O266, SUM(O267:O268), "")</f>
        <v/>
      </c>
      <c r="S266" s="766"/>
    </row>
    <row r="267" spans="2:19" s="6" customFormat="1" ht="14.25" customHeight="1">
      <c r="B267" s="365"/>
      <c r="C267" s="302" t="s">
        <v>833</v>
      </c>
      <c r="D267" s="227" t="s">
        <v>5745</v>
      </c>
      <c r="E267" s="327"/>
      <c r="F267" s="327"/>
      <c r="G267" s="327"/>
      <c r="H267" s="337"/>
      <c r="I267" s="337"/>
      <c r="J267" s="337"/>
      <c r="K267" s="445"/>
      <c r="L267" s="445"/>
      <c r="M267" s="445"/>
      <c r="N267" s="199"/>
      <c r="O267" s="445"/>
      <c r="P267" s="445"/>
      <c r="Q267" s="445"/>
      <c r="R267" s="442"/>
      <c r="S267" s="763"/>
    </row>
    <row r="268" spans="2:19" s="6" customFormat="1" ht="14.25" customHeight="1">
      <c r="B268" s="365"/>
      <c r="C268" s="302" t="s">
        <v>835</v>
      </c>
      <c r="D268" s="227" t="s">
        <v>5746</v>
      </c>
      <c r="E268" s="327"/>
      <c r="F268" s="327"/>
      <c r="G268" s="327"/>
      <c r="H268" s="337"/>
      <c r="I268" s="337"/>
      <c r="J268" s="337"/>
      <c r="K268" s="445"/>
      <c r="L268" s="445"/>
      <c r="M268" s="445"/>
      <c r="N268" s="199"/>
      <c r="O268" s="445"/>
      <c r="P268" s="445"/>
      <c r="Q268" s="445"/>
      <c r="R268" s="442"/>
      <c r="S268" s="763"/>
    </row>
    <row r="269" spans="2:19" s="6" customFormat="1" ht="14.25" customHeight="1">
      <c r="B269" s="365"/>
      <c r="C269" s="225" t="s">
        <v>606</v>
      </c>
      <c r="D269" s="226" t="s">
        <v>5747</v>
      </c>
      <c r="E269" s="327"/>
      <c r="F269" s="327"/>
      <c r="G269" s="327"/>
      <c r="H269" s="441" t="str">
        <f>IF(SUM(K270,K271)&lt;&gt;K269, SUM(K270,K271), "")</f>
        <v/>
      </c>
      <c r="I269" s="614"/>
      <c r="J269" s="614"/>
      <c r="K269" s="445">
        <f>SUM(K270:K271)</f>
        <v>0</v>
      </c>
      <c r="L269" s="445"/>
      <c r="M269" s="445"/>
      <c r="N269" s="199"/>
      <c r="O269" s="445">
        <f>SUM(O270:O271)</f>
        <v>0</v>
      </c>
      <c r="P269" s="445"/>
      <c r="Q269" s="445"/>
      <c r="R269" s="441" t="str">
        <f>IF(SUM(O270,O271)&lt;&gt;O269, SUM(O270,O271), "")</f>
        <v/>
      </c>
      <c r="S269" s="766"/>
    </row>
    <row r="270" spans="2:19" s="6" customFormat="1" ht="14.25" customHeight="1">
      <c r="B270" s="365"/>
      <c r="C270" s="302" t="s">
        <v>607</v>
      </c>
      <c r="D270" s="227" t="s">
        <v>5748</v>
      </c>
      <c r="E270" s="327"/>
      <c r="F270" s="327"/>
      <c r="G270" s="327"/>
      <c r="H270" s="337"/>
      <c r="I270" s="337"/>
      <c r="J270" s="337"/>
      <c r="K270" s="445"/>
      <c r="L270" s="445"/>
      <c r="M270" s="445"/>
      <c r="N270" s="199"/>
      <c r="O270" s="445"/>
      <c r="P270" s="445"/>
      <c r="Q270" s="445"/>
      <c r="R270" s="442"/>
      <c r="S270" s="763"/>
    </row>
    <row r="271" spans="2:19" s="6" customFormat="1" ht="14.25" customHeight="1">
      <c r="B271" s="365"/>
      <c r="C271" s="302" t="s">
        <v>618</v>
      </c>
      <c r="D271" s="227" t="s">
        <v>5749</v>
      </c>
      <c r="E271" s="327"/>
      <c r="F271" s="327"/>
      <c r="G271" s="327"/>
      <c r="H271" s="337"/>
      <c r="I271" s="337"/>
      <c r="J271" s="337"/>
      <c r="K271" s="445"/>
      <c r="L271" s="445"/>
      <c r="M271" s="445"/>
      <c r="N271" s="199"/>
      <c r="O271" s="445"/>
      <c r="P271" s="445"/>
      <c r="Q271" s="445"/>
      <c r="R271" s="442"/>
      <c r="S271" s="763"/>
    </row>
    <row r="272" spans="2:19" s="6" customFormat="1" ht="14.25" customHeight="1" thickBot="1">
      <c r="B272" s="365"/>
      <c r="C272" s="76"/>
      <c r="D272" s="71"/>
      <c r="E272" s="327"/>
      <c r="F272" s="327"/>
      <c r="G272" s="327"/>
      <c r="H272" s="337"/>
      <c r="I272" s="337"/>
      <c r="J272" s="337"/>
      <c r="K272" s="339"/>
      <c r="L272" s="339"/>
      <c r="M272" s="199"/>
      <c r="N272" s="199"/>
      <c r="O272" s="339"/>
      <c r="P272" s="339"/>
      <c r="Q272" s="199"/>
      <c r="R272" s="615"/>
      <c r="S272" s="764"/>
    </row>
    <row r="273" spans="2:19" s="10" customFormat="1" ht="14.25" customHeight="1" thickBot="1">
      <c r="B273" s="408"/>
      <c r="C273" s="79">
        <v>9.3000000000000007</v>
      </c>
      <c r="D273" s="88" t="s">
        <v>5750</v>
      </c>
      <c r="E273" s="63"/>
      <c r="F273" s="63"/>
      <c r="G273" s="63"/>
      <c r="H273" s="441" t="str">
        <f>IF((K255-K265)&lt;&gt;K273,(K255-K265),"")</f>
        <v/>
      </c>
      <c r="I273" s="614"/>
      <c r="J273" s="614"/>
      <c r="K273" s="459">
        <f>K255-K265</f>
        <v>0</v>
      </c>
      <c r="L273" s="460"/>
      <c r="M273" s="461"/>
      <c r="N273" s="333"/>
      <c r="O273" s="459">
        <f>O255-O265</f>
        <v>0</v>
      </c>
      <c r="P273" s="460"/>
      <c r="Q273" s="461"/>
      <c r="R273" s="441" t="str">
        <f>IF((O255-O265)&lt;&gt;O273,(O255-O265),"")</f>
        <v/>
      </c>
      <c r="S273" s="765"/>
    </row>
    <row r="274" spans="2:19" s="6" customFormat="1" ht="14.25" customHeight="1" thickBot="1">
      <c r="B274" s="367"/>
      <c r="C274" s="368"/>
      <c r="D274" s="368"/>
      <c r="E274" s="368"/>
      <c r="F274" s="368"/>
      <c r="G274" s="368"/>
      <c r="H274" s="368"/>
      <c r="I274" s="368"/>
      <c r="J274" s="368"/>
      <c r="K274" s="368"/>
      <c r="L274" s="368"/>
      <c r="M274" s="368"/>
      <c r="N274" s="368"/>
      <c r="O274" s="368"/>
      <c r="P274" s="368"/>
      <c r="Q274" s="368"/>
      <c r="R274" s="564"/>
      <c r="S274" s="762"/>
    </row>
    <row r="275" spans="2:19" s="6" customFormat="1" ht="14.25" customHeight="1" thickTop="1" thickBot="1"/>
    <row r="276" spans="2:19" s="6" customFormat="1" ht="14.25" customHeight="1" thickTop="1">
      <c r="B276" s="361"/>
      <c r="C276" s="362"/>
      <c r="D276" s="362"/>
      <c r="E276" s="362"/>
      <c r="F276" s="362"/>
      <c r="G276" s="362"/>
      <c r="H276" s="362"/>
      <c r="I276" s="362"/>
      <c r="J276" s="362"/>
      <c r="K276" s="362"/>
      <c r="L276" s="362"/>
      <c r="M276" s="362"/>
      <c r="N276" s="362"/>
      <c r="O276" s="362"/>
      <c r="P276" s="362"/>
      <c r="Q276" s="362"/>
      <c r="R276" s="362"/>
      <c r="S276" s="364"/>
    </row>
    <row r="277" spans="2:19" s="6" customFormat="1" ht="14.25" customHeight="1">
      <c r="B277" s="365"/>
      <c r="C277" s="231" t="s">
        <v>1566</v>
      </c>
      <c r="D277" s="231" t="s">
        <v>5751</v>
      </c>
      <c r="E277" s="199"/>
      <c r="F277" s="327"/>
      <c r="G277" s="327"/>
      <c r="H277" s="327"/>
      <c r="I277" s="327"/>
      <c r="J277" s="327"/>
      <c r="K277" s="327"/>
      <c r="L277" s="327"/>
      <c r="M277" s="327"/>
      <c r="N277" s="327"/>
      <c r="O277" s="327"/>
      <c r="P277" s="327"/>
      <c r="Q277" s="327"/>
      <c r="R277" s="327"/>
      <c r="S277" s="366"/>
    </row>
    <row r="278" spans="2:19" s="6" customFormat="1" ht="14.25" customHeight="1">
      <c r="B278" s="365"/>
      <c r="C278" s="231"/>
      <c r="D278" s="208"/>
      <c r="E278" s="199"/>
      <c r="F278" s="327"/>
      <c r="G278" s="327"/>
      <c r="H278" s="327"/>
      <c r="I278" s="327"/>
      <c r="J278" s="327"/>
      <c r="K278" s="448" t="s">
        <v>11047</v>
      </c>
      <c r="L278" s="448"/>
      <c r="M278" s="448"/>
      <c r="N278" s="354"/>
      <c r="O278" s="448" t="s">
        <v>11048</v>
      </c>
      <c r="P278" s="448"/>
      <c r="Q278" s="448"/>
      <c r="R278" s="327"/>
      <c r="S278" s="366"/>
    </row>
    <row r="279" spans="2:19" s="6" customFormat="1" ht="14.25" customHeight="1">
      <c r="B279" s="365"/>
      <c r="C279" s="280">
        <v>10.1</v>
      </c>
      <c r="D279" s="208" t="s">
        <v>5752</v>
      </c>
      <c r="E279" s="199"/>
      <c r="F279" s="327"/>
      <c r="G279" s="327"/>
      <c r="H279" s="327"/>
      <c r="I279" s="327"/>
      <c r="J279" s="337"/>
      <c r="K279" s="759">
        <f>SUM(K267,K270)</f>
        <v>0</v>
      </c>
      <c r="L279" s="759"/>
      <c r="M279" s="759"/>
      <c r="N279" s="337"/>
      <c r="O279" s="759">
        <f>SUM(O267,O270)</f>
        <v>0</v>
      </c>
      <c r="P279" s="759"/>
      <c r="Q279" s="759"/>
      <c r="R279" s="327"/>
      <c r="S279" s="366"/>
    </row>
    <row r="280" spans="2:19" s="6" customFormat="1" ht="14.25" customHeight="1">
      <c r="B280" s="365"/>
      <c r="C280" s="223"/>
      <c r="D280" s="215" t="s">
        <v>5753</v>
      </c>
      <c r="E280" s="199"/>
      <c r="F280" s="327"/>
      <c r="G280" s="327"/>
      <c r="H280" s="327"/>
      <c r="I280" s="327"/>
      <c r="J280" s="327"/>
      <c r="K280" s="327"/>
      <c r="L280" s="327"/>
      <c r="M280" s="327"/>
      <c r="N280" s="327"/>
      <c r="O280" s="337"/>
      <c r="P280" s="337"/>
      <c r="Q280" s="337"/>
      <c r="R280" s="327"/>
      <c r="S280" s="366"/>
    </row>
    <row r="281" spans="2:19" s="6" customFormat="1" ht="14.25" customHeight="1">
      <c r="B281" s="365"/>
      <c r="C281" s="280">
        <v>10.199999999999999</v>
      </c>
      <c r="D281" s="208" t="s">
        <v>5754</v>
      </c>
      <c r="E281" s="199"/>
      <c r="F281" s="327"/>
      <c r="G281" s="327"/>
      <c r="H281" s="327"/>
      <c r="I281" s="327"/>
      <c r="J281" s="327"/>
      <c r="K281" s="308" t="s">
        <v>5755</v>
      </c>
      <c r="L281" s="182"/>
      <c r="M281" s="308" t="s">
        <v>5756</v>
      </c>
      <c r="N281" s="182"/>
      <c r="O281" s="308" t="s">
        <v>5757</v>
      </c>
      <c r="P281" s="308"/>
      <c r="Q281" s="182" t="s">
        <v>5758</v>
      </c>
      <c r="R281" s="337"/>
      <c r="S281" s="366"/>
    </row>
    <row r="282" spans="2:19" s="6" customFormat="1" ht="14.25" customHeight="1">
      <c r="B282" s="365"/>
      <c r="C282" s="231"/>
      <c r="D282" s="208" t="s">
        <v>5759</v>
      </c>
      <c r="E282" s="199"/>
      <c r="F282" s="327"/>
      <c r="G282" s="327"/>
      <c r="H282" s="327"/>
      <c r="I282" s="327"/>
      <c r="J282" s="327"/>
      <c r="K282" s="112"/>
      <c r="L282" s="327"/>
      <c r="M282" s="112"/>
      <c r="N282" s="337"/>
      <c r="O282" s="112"/>
      <c r="P282" s="337"/>
      <c r="Q282" s="106"/>
      <c r="R282" s="327"/>
      <c r="S282" s="366"/>
    </row>
    <row r="283" spans="2:19" s="6" customFormat="1" ht="14.25" customHeight="1" thickBot="1">
      <c r="B283" s="367"/>
      <c r="C283" s="368"/>
      <c r="D283" s="368"/>
      <c r="E283" s="368"/>
      <c r="F283" s="368"/>
      <c r="G283" s="368"/>
      <c r="H283" s="368"/>
      <c r="I283" s="368"/>
      <c r="J283" s="368"/>
      <c r="K283" s="368"/>
      <c r="L283" s="368"/>
      <c r="M283" s="368"/>
      <c r="N283" s="368"/>
      <c r="O283" s="368"/>
      <c r="P283" s="368"/>
      <c r="Q283" s="368"/>
      <c r="R283" s="368"/>
      <c r="S283" s="370"/>
    </row>
    <row r="284" spans="2:19" s="6" customFormat="1" ht="14.25" customHeight="1" thickTop="1" thickBot="1"/>
    <row r="285" spans="2:19" s="6" customFormat="1" ht="14.25" customHeight="1" thickTop="1">
      <c r="B285" s="361"/>
      <c r="C285" s="362"/>
      <c r="D285" s="362"/>
      <c r="E285" s="362"/>
      <c r="F285" s="362"/>
      <c r="G285" s="362"/>
      <c r="H285" s="362"/>
      <c r="I285" s="362"/>
      <c r="J285" s="362"/>
      <c r="K285" s="362"/>
      <c r="L285" s="362"/>
      <c r="M285" s="362"/>
      <c r="N285" s="362"/>
      <c r="O285" s="362"/>
      <c r="P285" s="362"/>
      <c r="Q285" s="362"/>
      <c r="R285" s="362"/>
      <c r="S285" s="364"/>
    </row>
    <row r="286" spans="2:19" s="6" customFormat="1" ht="14.25" customHeight="1">
      <c r="B286" s="365"/>
      <c r="C286" s="231" t="s">
        <v>1567</v>
      </c>
      <c r="D286" s="231" t="s">
        <v>5760</v>
      </c>
      <c r="E286" s="199"/>
      <c r="F286" s="327"/>
      <c r="G286" s="327"/>
      <c r="H286" s="327"/>
      <c r="I286" s="327"/>
      <c r="J286" s="327"/>
      <c r="K286" s="327"/>
      <c r="L286" s="327"/>
      <c r="M286" s="327"/>
      <c r="N286" s="327"/>
      <c r="O286" s="327"/>
      <c r="P286" s="327"/>
      <c r="Q286" s="327"/>
      <c r="R286" s="327"/>
      <c r="S286" s="366"/>
    </row>
    <row r="287" spans="2:19" s="6" customFormat="1" ht="14.25" customHeight="1">
      <c r="B287" s="365"/>
      <c r="C287" s="34"/>
      <c r="D287" s="68"/>
      <c r="E287" s="327"/>
      <c r="F287" s="327"/>
      <c r="G287" s="327"/>
      <c r="H287" s="327"/>
      <c r="I287" s="327"/>
      <c r="J287" s="327"/>
      <c r="K287" s="448" t="s">
        <v>11047</v>
      </c>
      <c r="L287" s="448"/>
      <c r="M287" s="448"/>
      <c r="N287" s="354"/>
      <c r="O287" s="448" t="s">
        <v>11048</v>
      </c>
      <c r="P287" s="448"/>
      <c r="Q287" s="448"/>
      <c r="R287" s="327"/>
      <c r="S287" s="366"/>
    </row>
    <row r="288" spans="2:19" s="6" customFormat="1" ht="14.25" customHeight="1">
      <c r="B288" s="365"/>
      <c r="C288" s="280">
        <v>11.1</v>
      </c>
      <c r="D288" s="208" t="s">
        <v>5761</v>
      </c>
      <c r="E288" s="59"/>
      <c r="F288" s="327"/>
      <c r="G288" s="327"/>
      <c r="H288" s="327"/>
      <c r="I288" s="327"/>
      <c r="J288" s="337"/>
      <c r="K288" s="759"/>
      <c r="L288" s="759"/>
      <c r="M288" s="759"/>
      <c r="N288" s="337"/>
      <c r="O288" s="759"/>
      <c r="P288" s="759"/>
      <c r="Q288" s="759"/>
      <c r="R288" s="327"/>
      <c r="S288" s="366"/>
    </row>
    <row r="289" spans="2:19" s="6" customFormat="1" ht="14.25" customHeight="1">
      <c r="B289" s="365"/>
      <c r="C289" s="280">
        <v>11.2</v>
      </c>
      <c r="D289" s="208" t="s">
        <v>5762</v>
      </c>
      <c r="E289" s="59"/>
      <c r="F289" s="327"/>
      <c r="G289" s="327"/>
      <c r="H289" s="327"/>
      <c r="I289" s="327"/>
      <c r="J289" s="337"/>
      <c r="K289" s="629"/>
      <c r="L289" s="630"/>
      <c r="M289" s="760"/>
      <c r="N289" s="337"/>
      <c r="O289" s="629"/>
      <c r="P289" s="630"/>
      <c r="Q289" s="760"/>
      <c r="R289" s="327"/>
      <c r="S289" s="366"/>
    </row>
    <row r="290" spans="2:19" s="6" customFormat="1" ht="14.25" customHeight="1" thickBot="1">
      <c r="B290" s="367"/>
      <c r="C290" s="368"/>
      <c r="D290" s="368"/>
      <c r="E290" s="368"/>
      <c r="F290" s="368"/>
      <c r="G290" s="368"/>
      <c r="H290" s="368"/>
      <c r="I290" s="368"/>
      <c r="J290" s="368"/>
      <c r="K290" s="517"/>
      <c r="L290" s="761"/>
      <c r="M290" s="761"/>
      <c r="N290" s="368"/>
      <c r="O290" s="517"/>
      <c r="P290" s="761"/>
      <c r="Q290" s="761"/>
      <c r="R290" s="368"/>
      <c r="S290" s="370"/>
    </row>
    <row r="291" spans="2:19" s="6" customFormat="1" ht="14.25" customHeight="1" thickTop="1" thickBot="1"/>
    <row r="292" spans="2:19" s="6" customFormat="1" ht="14.25" customHeight="1" thickTop="1">
      <c r="B292" s="361"/>
      <c r="C292" s="362"/>
      <c r="D292" s="362"/>
      <c r="E292" s="362"/>
      <c r="F292" s="362"/>
      <c r="G292" s="362"/>
      <c r="H292" s="362"/>
      <c r="I292" s="362"/>
      <c r="J292" s="362"/>
      <c r="K292" s="362"/>
      <c r="L292" s="362"/>
      <c r="M292" s="362"/>
      <c r="N292" s="362"/>
      <c r="O292" s="362"/>
      <c r="P292" s="362"/>
      <c r="Q292" s="362"/>
      <c r="R292" s="362"/>
      <c r="S292" s="364"/>
    </row>
    <row r="293" spans="2:19" s="6" customFormat="1" ht="14.25" customHeight="1">
      <c r="B293" s="365"/>
      <c r="C293" s="231" t="s">
        <v>1569</v>
      </c>
      <c r="D293" s="231" t="s">
        <v>5763</v>
      </c>
      <c r="E293" s="199"/>
      <c r="F293" s="327"/>
      <c r="G293" s="327"/>
      <c r="H293" s="327"/>
      <c r="I293" s="327"/>
      <c r="J293" s="327"/>
      <c r="K293" s="634" t="s">
        <v>5764</v>
      </c>
      <c r="L293" s="635"/>
      <c r="M293" s="635"/>
      <c r="N293" s="327"/>
      <c r="O293" s="327"/>
      <c r="P293" s="327"/>
      <c r="Q293" s="327"/>
      <c r="R293" s="327"/>
      <c r="S293" s="366"/>
    </row>
    <row r="294" spans="2:19" s="6" customFormat="1" ht="14.25" customHeight="1">
      <c r="B294" s="365"/>
      <c r="C294" s="34"/>
      <c r="D294" s="68"/>
      <c r="E294" s="327"/>
      <c r="F294" s="327"/>
      <c r="G294" s="327"/>
      <c r="H294" s="327"/>
      <c r="I294" s="327"/>
      <c r="J294" s="327"/>
      <c r="K294" s="635"/>
      <c r="L294" s="635"/>
      <c r="M294" s="635"/>
      <c r="N294" s="327"/>
      <c r="O294" s="327"/>
      <c r="P294" s="327"/>
      <c r="Q294" s="327"/>
      <c r="R294" s="327"/>
      <c r="S294" s="366"/>
    </row>
    <row r="295" spans="2:19" s="6" customFormat="1" ht="14.25" customHeight="1">
      <c r="B295" s="365"/>
      <c r="C295" s="90"/>
      <c r="D295" s="91"/>
      <c r="E295" s="327"/>
      <c r="F295" s="327"/>
      <c r="G295" s="327"/>
      <c r="H295" s="327"/>
      <c r="I295" s="327"/>
      <c r="J295" s="345"/>
      <c r="K295" s="462" t="s">
        <v>5765</v>
      </c>
      <c r="L295" s="347"/>
      <c r="M295" s="462" t="s">
        <v>5766</v>
      </c>
      <c r="N295" s="199"/>
      <c r="O295" s="633" t="str">
        <f>"已核准支出"&amp;" "&amp;K297&amp;"-"&amp;M297</f>
        <v>已核准支出 -</v>
      </c>
      <c r="P295" s="633"/>
      <c r="Q295" s="596"/>
      <c r="R295" s="86"/>
      <c r="S295" s="366"/>
    </row>
    <row r="296" spans="2:19" s="6" customFormat="1" ht="14.25" customHeight="1">
      <c r="B296" s="365"/>
      <c r="C296" s="90"/>
      <c r="D296" s="91"/>
      <c r="E296" s="327"/>
      <c r="F296" s="327"/>
      <c r="G296" s="327"/>
      <c r="H296" s="327"/>
      <c r="I296" s="327"/>
      <c r="J296" s="348"/>
      <c r="K296" s="463"/>
      <c r="L296" s="347"/>
      <c r="M296" s="463"/>
      <c r="N296" s="199"/>
      <c r="O296" s="633"/>
      <c r="P296" s="633"/>
      <c r="Q296" s="596"/>
      <c r="R296" s="86"/>
      <c r="S296" s="366"/>
    </row>
    <row r="297" spans="2:19" s="6" customFormat="1" ht="14.25" customHeight="1">
      <c r="B297" s="365"/>
      <c r="C297" s="79">
        <v>12.1</v>
      </c>
      <c r="D297" s="92" t="s">
        <v>6961</v>
      </c>
      <c r="E297" s="327"/>
      <c r="F297" s="327"/>
      <c r="G297" s="327"/>
      <c r="H297" s="327"/>
      <c r="I297" s="327"/>
      <c r="J297" s="327"/>
      <c r="K297" s="2"/>
      <c r="L297" s="414"/>
      <c r="M297" s="2"/>
      <c r="N297" s="327"/>
      <c r="O297" s="754"/>
      <c r="P297" s="755"/>
      <c r="Q297" s="756"/>
      <c r="R297" s="86"/>
      <c r="S297" s="366"/>
    </row>
    <row r="298" spans="2:19" s="6" customFormat="1" ht="14.25" customHeight="1">
      <c r="B298" s="365"/>
      <c r="C298" s="93"/>
      <c r="D298" s="93"/>
      <c r="E298" s="327"/>
      <c r="F298" s="327"/>
      <c r="G298" s="327"/>
      <c r="H298" s="327"/>
      <c r="I298" s="327"/>
      <c r="J298" s="327"/>
      <c r="K298" s="327"/>
      <c r="L298" s="327"/>
      <c r="M298" s="94"/>
      <c r="N298" s="94"/>
      <c r="O298" s="757"/>
      <c r="P298" s="758"/>
      <c r="Q298" s="758"/>
      <c r="R298" s="86"/>
      <c r="S298" s="366"/>
    </row>
    <row r="299" spans="2:19" s="6" customFormat="1" ht="14.25" customHeight="1">
      <c r="B299" s="365"/>
      <c r="C299" s="95"/>
      <c r="D299" s="95"/>
      <c r="E299" s="327"/>
      <c r="F299" s="327"/>
      <c r="G299" s="327"/>
      <c r="H299" s="327"/>
      <c r="I299" s="327"/>
      <c r="J299" s="94"/>
      <c r="K299" s="94"/>
      <c r="L299" s="94"/>
      <c r="M299" s="86"/>
      <c r="N299" s="86"/>
      <c r="O299" s="86"/>
      <c r="P299" s="86"/>
      <c r="Q299" s="86"/>
      <c r="R299" s="86"/>
      <c r="S299" s="366"/>
    </row>
    <row r="300" spans="2:19" s="6" customFormat="1" ht="14.25" customHeight="1">
      <c r="B300" s="365"/>
      <c r="C300" s="95"/>
      <c r="D300" s="95"/>
      <c r="E300" s="327"/>
      <c r="F300" s="327"/>
      <c r="G300" s="327"/>
      <c r="H300" s="327"/>
      <c r="I300" s="326">
        <v>2021</v>
      </c>
      <c r="J300" s="326">
        <v>2022</v>
      </c>
      <c r="K300" s="326" t="s">
        <v>6355</v>
      </c>
      <c r="L300" s="326" t="s">
        <v>6381</v>
      </c>
      <c r="M300" s="326" t="s">
        <v>6904</v>
      </c>
      <c r="N300" s="326" t="s">
        <v>6941</v>
      </c>
      <c r="O300" s="326" t="s">
        <v>7601</v>
      </c>
      <c r="P300" s="326" t="s">
        <v>7927</v>
      </c>
      <c r="Q300" s="326" t="s">
        <v>11024</v>
      </c>
      <c r="R300" s="86"/>
      <c r="S300" s="366"/>
    </row>
    <row r="301" spans="2:19" s="6" customFormat="1" ht="14.25" customHeight="1">
      <c r="B301" s="365"/>
      <c r="C301" s="86"/>
      <c r="D301" s="86"/>
      <c r="E301" s="327"/>
      <c r="F301" s="327"/>
      <c r="G301" s="327"/>
      <c r="H301" s="327"/>
      <c r="I301" s="248" t="s">
        <v>5767</v>
      </c>
      <c r="J301" s="248" t="s">
        <v>5767</v>
      </c>
      <c r="K301" s="244" t="s">
        <v>5768</v>
      </c>
      <c r="L301" s="244" t="s">
        <v>5768</v>
      </c>
      <c r="M301" s="244" t="s">
        <v>5768</v>
      </c>
      <c r="N301" s="244" t="s">
        <v>5768</v>
      </c>
      <c r="O301" s="244" t="s">
        <v>5768</v>
      </c>
      <c r="P301" s="244" t="s">
        <v>5768</v>
      </c>
      <c r="Q301" s="244" t="s">
        <v>5768</v>
      </c>
      <c r="R301" s="86"/>
      <c r="S301" s="366"/>
    </row>
    <row r="302" spans="2:19" s="6" customFormat="1" ht="14.25" customHeight="1">
      <c r="B302" s="365"/>
      <c r="C302" s="280">
        <v>12.2</v>
      </c>
      <c r="D302" s="415" t="s">
        <v>7898</v>
      </c>
      <c r="E302" s="199"/>
      <c r="F302" s="199"/>
      <c r="G302" s="199"/>
      <c r="H302" s="333"/>
      <c r="I302" s="3"/>
      <c r="J302" s="3"/>
      <c r="K302" s="3"/>
      <c r="L302" s="3"/>
      <c r="M302" s="3"/>
      <c r="N302" s="3"/>
      <c r="O302" s="3"/>
      <c r="P302" s="3"/>
      <c r="Q302" s="3"/>
      <c r="R302" s="86"/>
      <c r="S302" s="366"/>
    </row>
    <row r="303" spans="2:19" s="6" customFormat="1" ht="13.5" customHeight="1">
      <c r="B303" s="365"/>
      <c r="C303" s="76"/>
      <c r="D303" s="75" t="s">
        <v>5769</v>
      </c>
      <c r="E303" s="327"/>
      <c r="F303" s="327"/>
      <c r="G303" s="327"/>
      <c r="H303" s="327"/>
      <c r="I303" s="109" t="str">
        <f>IF(SUM(I304,I308,I314,I315, I312,I313)&lt;&gt;I302, SUM(I304,I308,I314,I315,I312,I313), "")</f>
        <v/>
      </c>
      <c r="J303" s="109" t="str">
        <f>IF(SUM(J304,J308,J314,J315, J312,J313)&lt;&gt;J302, SUM(J304,J308,J314,J315,J312,J313), "")</f>
        <v/>
      </c>
      <c r="K303" s="96"/>
      <c r="L303" s="96"/>
      <c r="M303" s="96"/>
      <c r="N303" s="96"/>
      <c r="O303" s="96"/>
      <c r="P303" s="96"/>
      <c r="Q303" s="96"/>
      <c r="R303" s="86"/>
      <c r="S303" s="366"/>
    </row>
    <row r="304" spans="2:19" s="6" customFormat="1" ht="14.25" customHeight="1">
      <c r="B304" s="365"/>
      <c r="C304" s="97" t="s">
        <v>1512</v>
      </c>
      <c r="D304" s="98" t="s">
        <v>5770</v>
      </c>
      <c r="E304" s="327"/>
      <c r="F304" s="327"/>
      <c r="G304" s="327"/>
      <c r="H304" s="324" t="str">
        <f>IF(SUM(I305:I307)&lt;&gt;I304, SUM(I305:I307), "")</f>
        <v/>
      </c>
      <c r="I304" s="4">
        <f>SUM(I305:I307)</f>
        <v>0</v>
      </c>
      <c r="J304" s="4">
        <f>SUM(J305:J307)</f>
        <v>0</v>
      </c>
      <c r="K304" s="324" t="str">
        <f>IF(SUM(J305:J307)&lt;&gt;J304, SUM(J305:J307), "")</f>
        <v/>
      </c>
      <c r="L304" s="753"/>
      <c r="M304" s="616"/>
      <c r="N304" s="616"/>
      <c r="O304" s="96"/>
      <c r="P304" s="96"/>
      <c r="Q304" s="96"/>
      <c r="R304" s="86"/>
      <c r="S304" s="366"/>
    </row>
    <row r="305" spans="2:19" s="6" customFormat="1" ht="14.25" customHeight="1">
      <c r="B305" s="365"/>
      <c r="C305" s="99" t="s">
        <v>6925</v>
      </c>
      <c r="D305" s="100" t="s">
        <v>5771</v>
      </c>
      <c r="E305" s="327"/>
      <c r="F305" s="327"/>
      <c r="G305" s="327"/>
      <c r="H305" s="324"/>
      <c r="I305" s="5"/>
      <c r="J305" s="5"/>
      <c r="K305" s="96"/>
      <c r="L305" s="753"/>
      <c r="M305" s="616"/>
      <c r="N305" s="616"/>
      <c r="O305" s="96"/>
      <c r="P305" s="96"/>
      <c r="Q305" s="96"/>
      <c r="R305" s="86"/>
      <c r="S305" s="366"/>
    </row>
    <row r="306" spans="2:19" s="6" customFormat="1" ht="14.25" customHeight="1">
      <c r="B306" s="365"/>
      <c r="C306" s="99" t="s">
        <v>6926</v>
      </c>
      <c r="D306" s="100" t="s">
        <v>5772</v>
      </c>
      <c r="E306" s="327"/>
      <c r="F306" s="327"/>
      <c r="G306" s="327"/>
      <c r="H306" s="324"/>
      <c r="I306" s="3"/>
      <c r="J306" s="3"/>
      <c r="K306" s="96"/>
      <c r="L306" s="468" t="s">
        <v>7917</v>
      </c>
      <c r="M306" s="468"/>
      <c r="N306" s="468"/>
      <c r="O306" s="468"/>
      <c r="P306" s="468"/>
      <c r="Q306" s="468"/>
      <c r="R306" s="86"/>
      <c r="S306" s="366"/>
    </row>
    <row r="307" spans="2:19" s="6" customFormat="1" ht="14.25" customHeight="1">
      <c r="B307" s="365"/>
      <c r="C307" s="99" t="s">
        <v>6927</v>
      </c>
      <c r="D307" s="100" t="s">
        <v>5773</v>
      </c>
      <c r="E307" s="327"/>
      <c r="F307" s="327"/>
      <c r="G307" s="327"/>
      <c r="H307" s="324"/>
      <c r="I307" s="3"/>
      <c r="J307" s="3"/>
      <c r="K307" s="96"/>
      <c r="L307" s="468"/>
      <c r="M307" s="468"/>
      <c r="N307" s="468"/>
      <c r="O307" s="468"/>
      <c r="P307" s="468"/>
      <c r="Q307" s="468"/>
      <c r="R307" s="86"/>
      <c r="S307" s="366"/>
    </row>
    <row r="308" spans="2:19" s="6" customFormat="1" ht="14.25" customHeight="1">
      <c r="B308" s="365"/>
      <c r="C308" s="97" t="s">
        <v>1513</v>
      </c>
      <c r="D308" s="98" t="s">
        <v>5774</v>
      </c>
      <c r="E308" s="327"/>
      <c r="F308" s="327"/>
      <c r="G308" s="327"/>
      <c r="H308" s="324" t="str">
        <f>IF(SUM(I309:I311)&lt;&gt;I308, SUM(I309:I311), "")</f>
        <v/>
      </c>
      <c r="I308" s="4">
        <f>SUM(I309:I311)</f>
        <v>0</v>
      </c>
      <c r="J308" s="4">
        <f>SUM(J309:J311)</f>
        <v>0</v>
      </c>
      <c r="K308" s="324" t="str">
        <f>IF(SUM(J309:J311)&lt;&gt;J308, SUM(J309:J311), "")</f>
        <v/>
      </c>
      <c r="L308" s="468"/>
      <c r="M308" s="468"/>
      <c r="N308" s="468"/>
      <c r="O308" s="468"/>
      <c r="P308" s="468"/>
      <c r="Q308" s="468"/>
      <c r="R308" s="86"/>
      <c r="S308" s="366"/>
    </row>
    <row r="309" spans="2:19" s="6" customFormat="1" ht="14.25" customHeight="1">
      <c r="B309" s="365"/>
      <c r="C309" s="99" t="s">
        <v>1514</v>
      </c>
      <c r="D309" s="100" t="s">
        <v>5771</v>
      </c>
      <c r="E309" s="327"/>
      <c r="F309" s="327"/>
      <c r="G309" s="327"/>
      <c r="H309" s="324"/>
      <c r="I309" s="3"/>
      <c r="J309" s="3"/>
      <c r="K309" s="96"/>
      <c r="L309" s="468"/>
      <c r="M309" s="468"/>
      <c r="N309" s="468"/>
      <c r="O309" s="468"/>
      <c r="P309" s="468"/>
      <c r="Q309" s="468"/>
      <c r="R309" s="86"/>
      <c r="S309" s="366"/>
    </row>
    <row r="310" spans="2:19" s="6" customFormat="1" ht="14.25" customHeight="1">
      <c r="B310" s="365"/>
      <c r="C310" s="99" t="s">
        <v>1515</v>
      </c>
      <c r="D310" s="100" t="s">
        <v>5772</v>
      </c>
      <c r="E310" s="327"/>
      <c r="F310" s="327"/>
      <c r="G310" s="327"/>
      <c r="H310" s="324"/>
      <c r="I310" s="3"/>
      <c r="J310" s="3"/>
      <c r="K310" s="96"/>
      <c r="L310" s="468"/>
      <c r="M310" s="468"/>
      <c r="N310" s="468"/>
      <c r="O310" s="468"/>
      <c r="P310" s="468"/>
      <c r="Q310" s="468"/>
      <c r="R310" s="86"/>
      <c r="S310" s="366"/>
    </row>
    <row r="311" spans="2:19" s="6" customFormat="1" ht="14.25" customHeight="1">
      <c r="B311" s="365"/>
      <c r="C311" s="99" t="s">
        <v>1516</v>
      </c>
      <c r="D311" s="100" t="s">
        <v>5775</v>
      </c>
      <c r="E311" s="327"/>
      <c r="F311" s="327"/>
      <c r="G311" s="327"/>
      <c r="H311" s="324"/>
      <c r="I311" s="3"/>
      <c r="J311" s="3"/>
      <c r="K311" s="96"/>
      <c r="L311" s="468"/>
      <c r="M311" s="468"/>
      <c r="N311" s="468"/>
      <c r="O311" s="468"/>
      <c r="P311" s="468"/>
      <c r="Q311" s="468"/>
      <c r="R311" s="86"/>
      <c r="S311" s="366"/>
    </row>
    <row r="312" spans="2:19" s="6" customFormat="1" ht="14.25" customHeight="1">
      <c r="B312" s="365"/>
      <c r="C312" s="97" t="s">
        <v>6928</v>
      </c>
      <c r="D312" s="98" t="s">
        <v>5776</v>
      </c>
      <c r="E312" s="327"/>
      <c r="F312" s="327"/>
      <c r="G312" s="327"/>
      <c r="H312" s="324"/>
      <c r="I312" s="3"/>
      <c r="J312" s="3"/>
      <c r="K312" s="96"/>
      <c r="L312" s="468"/>
      <c r="M312" s="468"/>
      <c r="N312" s="468"/>
      <c r="O312" s="468"/>
      <c r="P312" s="468"/>
      <c r="Q312" s="468"/>
      <c r="R312" s="86"/>
      <c r="S312" s="366"/>
    </row>
    <row r="313" spans="2:19" s="6" customFormat="1" ht="14.25" customHeight="1">
      <c r="B313" s="365"/>
      <c r="C313" s="97" t="s">
        <v>6929</v>
      </c>
      <c r="D313" s="98" t="s">
        <v>5777</v>
      </c>
      <c r="E313" s="327"/>
      <c r="F313" s="327"/>
      <c r="G313" s="327"/>
      <c r="H313" s="324"/>
      <c r="I313" s="3"/>
      <c r="J313" s="3"/>
      <c r="K313" s="96"/>
      <c r="L313" s="468"/>
      <c r="M313" s="468"/>
      <c r="N313" s="468"/>
      <c r="O313" s="468"/>
      <c r="P313" s="468"/>
      <c r="Q313" s="468"/>
      <c r="R313" s="86"/>
      <c r="S313" s="366"/>
    </row>
    <row r="314" spans="2:19" s="6" customFormat="1" ht="14.25" customHeight="1">
      <c r="B314" s="365"/>
      <c r="C314" s="97" t="s">
        <v>6930</v>
      </c>
      <c r="D314" s="98" t="s">
        <v>5778</v>
      </c>
      <c r="E314" s="327"/>
      <c r="F314" s="327"/>
      <c r="G314" s="327"/>
      <c r="H314" s="324"/>
      <c r="I314" s="3"/>
      <c r="J314" s="3"/>
      <c r="K314" s="96"/>
      <c r="L314" s="468"/>
      <c r="M314" s="468"/>
      <c r="N314" s="468"/>
      <c r="O314" s="468"/>
      <c r="P314" s="468"/>
      <c r="Q314" s="468"/>
      <c r="R314" s="86"/>
      <c r="S314" s="366"/>
    </row>
    <row r="315" spans="2:19" s="6" customFormat="1" ht="14.25" customHeight="1">
      <c r="B315" s="365"/>
      <c r="C315" s="97" t="s">
        <v>6931</v>
      </c>
      <c r="D315" s="98" t="s">
        <v>5779</v>
      </c>
      <c r="E315" s="327"/>
      <c r="F315" s="327"/>
      <c r="G315" s="327"/>
      <c r="H315" s="324"/>
      <c r="I315" s="3"/>
      <c r="J315" s="3"/>
      <c r="K315" s="96"/>
      <c r="L315" s="753"/>
      <c r="M315" s="616"/>
      <c r="N315" s="616"/>
      <c r="O315" s="96"/>
      <c r="P315" s="96"/>
      <c r="Q315" s="96"/>
      <c r="R315" s="86"/>
      <c r="S315" s="366"/>
    </row>
    <row r="316" spans="2:19" s="6" customFormat="1" ht="14.25" customHeight="1">
      <c r="B316" s="365"/>
      <c r="C316" s="97"/>
      <c r="D316" s="98"/>
      <c r="E316" s="327"/>
      <c r="F316" s="327"/>
      <c r="G316" s="327"/>
      <c r="H316" s="324"/>
      <c r="I316" s="327"/>
      <c r="J316" s="96"/>
      <c r="K316" s="96"/>
      <c r="L316" s="96"/>
      <c r="M316" s="96"/>
      <c r="N316" s="96"/>
      <c r="O316" s="96"/>
      <c r="P316" s="96"/>
      <c r="Q316" s="96"/>
      <c r="R316" s="86"/>
      <c r="S316" s="366"/>
    </row>
    <row r="317" spans="2:19" s="6" customFormat="1" ht="14.25" customHeight="1">
      <c r="B317" s="365"/>
      <c r="C317" s="97"/>
      <c r="D317" s="98"/>
      <c r="E317" s="327"/>
      <c r="F317" s="327"/>
      <c r="G317" s="327"/>
      <c r="H317" s="324"/>
      <c r="I317" s="326">
        <v>2021</v>
      </c>
      <c r="J317" s="326">
        <v>2022</v>
      </c>
      <c r="K317" s="96"/>
      <c r="L317" s="96"/>
      <c r="M317" s="96"/>
      <c r="N317" s="96"/>
      <c r="O317" s="96"/>
      <c r="P317" s="96"/>
      <c r="Q317" s="96"/>
      <c r="R317" s="86"/>
      <c r="S317" s="366"/>
    </row>
    <row r="318" spans="2:19" s="6" customFormat="1" ht="14.25" customHeight="1">
      <c r="B318" s="365"/>
      <c r="C318" s="97"/>
      <c r="D318" s="98"/>
      <c r="E318" s="327"/>
      <c r="F318" s="327"/>
      <c r="G318" s="327"/>
      <c r="H318" s="324"/>
      <c r="I318" s="248" t="s">
        <v>5767</v>
      </c>
      <c r="J318" s="248" t="s">
        <v>5767</v>
      </c>
      <c r="K318" s="96"/>
      <c r="L318" s="96"/>
      <c r="M318" s="96"/>
      <c r="N318" s="96"/>
      <c r="O318" s="96"/>
      <c r="P318" s="96"/>
      <c r="Q318" s="96"/>
      <c r="R318" s="86"/>
      <c r="S318" s="366"/>
    </row>
    <row r="319" spans="2:19" s="6" customFormat="1" ht="14.25" customHeight="1">
      <c r="B319" s="381"/>
      <c r="C319" s="253"/>
      <c r="D319" s="415" t="s">
        <v>7897</v>
      </c>
      <c r="E319" s="199"/>
      <c r="F319" s="199"/>
      <c r="G319" s="327"/>
      <c r="H319" s="324"/>
      <c r="I319" s="158">
        <f>I302</f>
        <v>0</v>
      </c>
      <c r="J319" s="158">
        <f>J302</f>
        <v>0</v>
      </c>
      <c r="K319" s="96"/>
      <c r="L319" s="96"/>
      <c r="M319" s="96"/>
      <c r="N319" s="96"/>
      <c r="O319" s="96"/>
      <c r="P319" s="96"/>
      <c r="Q319" s="96"/>
      <c r="R319" s="86"/>
      <c r="S319" s="366"/>
    </row>
    <row r="320" spans="2:19" s="6" customFormat="1" ht="14.25" customHeight="1">
      <c r="B320" s="381"/>
      <c r="C320" s="253"/>
      <c r="D320" s="215" t="s">
        <v>5769</v>
      </c>
      <c r="E320" s="199"/>
      <c r="F320" s="199"/>
      <c r="G320" s="327"/>
      <c r="H320" s="324"/>
      <c r="I320" s="324" t="str">
        <f>IF(SUM(I321,I322)&lt;&gt;I319, SUM(I321,I322), "")</f>
        <v/>
      </c>
      <c r="J320" s="324" t="str">
        <f>IF(SUM(J321,J322)&lt;&gt;J319, SUM(J321,J322), "")</f>
        <v/>
      </c>
      <c r="K320" s="96"/>
      <c r="L320" s="96"/>
      <c r="M320" s="96"/>
      <c r="N320" s="96"/>
      <c r="O320" s="96"/>
      <c r="P320" s="96"/>
      <c r="Q320" s="96"/>
      <c r="R320" s="86"/>
      <c r="S320" s="366"/>
    </row>
    <row r="321" spans="2:29" s="6" customFormat="1" ht="14.25" customHeight="1">
      <c r="B321" s="381"/>
      <c r="C321" s="224" t="s">
        <v>6924</v>
      </c>
      <c r="D321" s="254" t="s">
        <v>6962</v>
      </c>
      <c r="E321" s="199"/>
      <c r="F321" s="199"/>
      <c r="G321" s="350"/>
      <c r="H321" s="324"/>
      <c r="I321" s="158"/>
      <c r="J321" s="158"/>
      <c r="K321" s="96"/>
      <c r="L321" s="96"/>
      <c r="M321" s="96"/>
      <c r="N321" s="96"/>
      <c r="O321" s="96"/>
      <c r="P321" s="96"/>
      <c r="Q321" s="96"/>
      <c r="R321" s="86"/>
      <c r="S321" s="366"/>
    </row>
    <row r="322" spans="2:29" s="6" customFormat="1" ht="14.25" customHeight="1">
      <c r="B322" s="381"/>
      <c r="C322" s="224" t="s">
        <v>6932</v>
      </c>
      <c r="D322" s="254" t="s">
        <v>6918</v>
      </c>
      <c r="E322" s="199"/>
      <c r="F322" s="199"/>
      <c r="G322" s="350"/>
      <c r="H322" s="324"/>
      <c r="I322" s="158"/>
      <c r="J322" s="158"/>
      <c r="K322" s="96"/>
      <c r="L322" s="96"/>
      <c r="M322" s="96"/>
      <c r="N322" s="96"/>
      <c r="O322" s="96"/>
      <c r="P322" s="96"/>
      <c r="Q322" s="96"/>
      <c r="R322" s="86"/>
      <c r="S322" s="366"/>
    </row>
    <row r="323" spans="2:29" s="6" customFormat="1" ht="14.25" customHeight="1">
      <c r="B323" s="381"/>
      <c r="C323" s="218"/>
      <c r="D323" s="255"/>
      <c r="E323" s="199"/>
      <c r="F323" s="199"/>
      <c r="G323" s="327"/>
      <c r="H323" s="327"/>
      <c r="I323" s="327"/>
      <c r="J323" s="96"/>
      <c r="K323" s="96"/>
      <c r="L323" s="96"/>
      <c r="M323" s="96"/>
      <c r="N323" s="96"/>
      <c r="O323" s="96"/>
      <c r="P323" s="96"/>
      <c r="Q323" s="96"/>
      <c r="R323" s="86"/>
      <c r="S323" s="366"/>
    </row>
    <row r="324" spans="2:29" s="6" customFormat="1" ht="14.25" customHeight="1">
      <c r="B324" s="381"/>
      <c r="C324" s="255"/>
      <c r="D324" s="255"/>
      <c r="E324" s="199"/>
      <c r="F324" s="199"/>
      <c r="G324" s="327"/>
      <c r="H324" s="327"/>
      <c r="I324" s="327"/>
      <c r="J324" s="246"/>
      <c r="K324" s="246"/>
      <c r="L324" s="247" t="s">
        <v>5780</v>
      </c>
      <c r="M324" s="349"/>
      <c r="N324" s="96"/>
      <c r="O324" s="96"/>
      <c r="P324" s="96"/>
      <c r="Q324" s="96"/>
      <c r="R324" s="86"/>
      <c r="S324" s="366"/>
    </row>
    <row r="325" spans="2:29" s="6" customFormat="1" ht="14.25" customHeight="1">
      <c r="B325" s="365"/>
      <c r="C325" s="101"/>
      <c r="D325" s="91"/>
      <c r="E325" s="327"/>
      <c r="F325" s="327"/>
      <c r="G325" s="327"/>
      <c r="H325" s="327"/>
      <c r="I325" s="327"/>
      <c r="J325" s="86"/>
      <c r="K325" s="86"/>
      <c r="L325" s="96"/>
      <c r="M325" s="96"/>
      <c r="N325" s="96"/>
      <c r="O325" s="96"/>
      <c r="P325" s="96"/>
      <c r="Q325" s="96"/>
      <c r="R325" s="86"/>
      <c r="S325" s="366"/>
    </row>
    <row r="326" spans="2:29" s="6" customFormat="1" ht="14.25" customHeight="1">
      <c r="B326" s="365"/>
      <c r="C326" s="280">
        <v>12.3</v>
      </c>
      <c r="D326" s="74" t="s">
        <v>5781</v>
      </c>
      <c r="E326" s="199"/>
      <c r="F326" s="327"/>
      <c r="G326" s="327"/>
      <c r="H326" s="327"/>
      <c r="I326" s="327"/>
      <c r="J326" s="327"/>
      <c r="K326" s="327"/>
      <c r="L326" s="327"/>
      <c r="M326" s="327"/>
      <c r="N326" s="327"/>
      <c r="O326" s="337"/>
      <c r="P326" s="337"/>
      <c r="Q326" s="337"/>
      <c r="R326" s="327"/>
      <c r="S326" s="366"/>
    </row>
    <row r="327" spans="2:29" s="6" customFormat="1" ht="14.25" customHeight="1">
      <c r="B327" s="365"/>
      <c r="C327" s="34"/>
      <c r="D327" s="68"/>
      <c r="E327" s="327"/>
      <c r="F327" s="327"/>
      <c r="G327" s="327"/>
      <c r="H327" s="327"/>
      <c r="I327" s="327"/>
      <c r="J327" s="327"/>
      <c r="K327" s="327"/>
      <c r="L327" s="327"/>
      <c r="M327" s="327"/>
      <c r="N327" s="327"/>
      <c r="O327" s="337"/>
      <c r="P327" s="337"/>
      <c r="Q327" s="337"/>
      <c r="R327" s="327"/>
      <c r="S327" s="366"/>
    </row>
    <row r="328" spans="2:29" s="6" customFormat="1" ht="14.25" customHeight="1">
      <c r="B328" s="365"/>
      <c r="C328" s="34"/>
      <c r="D328" s="621"/>
      <c r="E328" s="622"/>
      <c r="F328" s="622"/>
      <c r="G328" s="622"/>
      <c r="H328" s="622"/>
      <c r="I328" s="622"/>
      <c r="J328" s="622"/>
      <c r="K328" s="622"/>
      <c r="L328" s="622"/>
      <c r="M328" s="622"/>
      <c r="N328" s="623"/>
      <c r="O328" s="623"/>
      <c r="P328" s="623"/>
      <c r="Q328" s="624"/>
      <c r="R328" s="327"/>
      <c r="S328" s="366"/>
    </row>
    <row r="329" spans="2:29" s="6" customFormat="1" ht="14.25" customHeight="1">
      <c r="B329" s="365"/>
      <c r="C329" s="34"/>
      <c r="D329" s="625"/>
      <c r="E329" s="626"/>
      <c r="F329" s="626"/>
      <c r="G329" s="626"/>
      <c r="H329" s="626"/>
      <c r="I329" s="626"/>
      <c r="J329" s="626"/>
      <c r="K329" s="626"/>
      <c r="L329" s="626"/>
      <c r="M329" s="626"/>
      <c r="N329" s="627"/>
      <c r="O329" s="627"/>
      <c r="P329" s="627"/>
      <c r="Q329" s="628"/>
      <c r="R329" s="327"/>
      <c r="S329" s="366"/>
    </row>
    <row r="330" spans="2:29" s="6" customFormat="1" ht="14.25" customHeight="1">
      <c r="B330" s="365"/>
      <c r="C330" s="34"/>
      <c r="D330" s="629"/>
      <c r="E330" s="630"/>
      <c r="F330" s="630"/>
      <c r="G330" s="630"/>
      <c r="H330" s="630"/>
      <c r="I330" s="630"/>
      <c r="J330" s="630"/>
      <c r="K330" s="630"/>
      <c r="L330" s="630"/>
      <c r="M330" s="630"/>
      <c r="N330" s="631"/>
      <c r="O330" s="631"/>
      <c r="P330" s="631"/>
      <c r="Q330" s="632"/>
      <c r="R330" s="327"/>
      <c r="S330" s="366"/>
    </row>
    <row r="331" spans="2:29" s="6" customFormat="1" ht="14.25" customHeight="1" thickBot="1">
      <c r="B331" s="367"/>
      <c r="C331" s="368"/>
      <c r="D331" s="368"/>
      <c r="E331" s="368"/>
      <c r="F331" s="368"/>
      <c r="G331" s="368"/>
      <c r="H331" s="368"/>
      <c r="I331" s="368"/>
      <c r="J331" s="368"/>
      <c r="K331" s="368"/>
      <c r="L331" s="368"/>
      <c r="M331" s="368"/>
      <c r="N331" s="368"/>
      <c r="O331" s="368"/>
      <c r="P331" s="368"/>
      <c r="Q331" s="368"/>
      <c r="R331" s="368"/>
      <c r="S331" s="370"/>
    </row>
    <row r="332" spans="2:29" s="11" customFormat="1" ht="14.25" customHeight="1" thickTop="1" thickBot="1">
      <c r="B332" s="12"/>
      <c r="C332" s="12"/>
      <c r="D332" s="12"/>
      <c r="E332" s="12"/>
      <c r="F332" s="12"/>
      <c r="G332" s="12"/>
      <c r="H332" s="12"/>
      <c r="I332" s="12"/>
      <c r="J332" s="12"/>
      <c r="K332" s="12"/>
      <c r="L332" s="12"/>
      <c r="M332" s="12"/>
      <c r="N332" s="12"/>
      <c r="O332" s="12"/>
      <c r="P332" s="12"/>
      <c r="Q332" s="12"/>
      <c r="R332" s="12"/>
      <c r="S332" s="12"/>
      <c r="T332" s="15"/>
      <c r="U332" s="15"/>
      <c r="V332" s="15"/>
      <c r="W332" s="15"/>
      <c r="X332" s="15"/>
      <c r="Y332" s="15"/>
      <c r="Z332" s="15"/>
      <c r="AA332" s="15"/>
      <c r="AB332" s="15"/>
      <c r="AC332" s="15"/>
    </row>
    <row r="333" spans="2:29" s="11" customFormat="1" ht="14.25" customHeight="1" thickTop="1">
      <c r="B333" s="361"/>
      <c r="C333" s="362"/>
      <c r="D333" s="362"/>
      <c r="E333" s="362"/>
      <c r="F333" s="362"/>
      <c r="G333" s="362"/>
      <c r="H333" s="362"/>
      <c r="I333" s="362"/>
      <c r="J333" s="362"/>
      <c r="K333" s="363"/>
      <c r="L333" s="363"/>
      <c r="M333" s="363"/>
      <c r="N333" s="363"/>
      <c r="O333" s="363"/>
      <c r="P333" s="363"/>
      <c r="Q333" s="363"/>
      <c r="R333" s="362"/>
      <c r="S333" s="364"/>
      <c r="T333" s="15"/>
      <c r="U333" s="15"/>
      <c r="V333" s="15"/>
      <c r="W333" s="15"/>
      <c r="X333" s="15"/>
      <c r="Y333" s="15"/>
      <c r="Z333" s="15"/>
      <c r="AA333" s="15"/>
      <c r="AB333" s="15"/>
      <c r="AC333" s="15"/>
    </row>
    <row r="334" spans="2:29" s="11" customFormat="1" ht="14.25" customHeight="1">
      <c r="B334" s="365"/>
      <c r="C334" s="231" t="s">
        <v>10913</v>
      </c>
      <c r="D334" s="231" t="s">
        <v>10956</v>
      </c>
      <c r="E334" s="327"/>
      <c r="F334" s="327"/>
      <c r="G334" s="327"/>
      <c r="H334" s="327"/>
      <c r="I334" s="327"/>
      <c r="J334" s="327"/>
      <c r="K334" s="199"/>
      <c r="L334" s="199"/>
      <c r="M334" s="199"/>
      <c r="N334" s="199"/>
      <c r="O334" s="199"/>
      <c r="P334" s="199"/>
      <c r="Q334" s="199"/>
      <c r="R334" s="327"/>
      <c r="S334" s="366"/>
      <c r="T334" s="15"/>
      <c r="U334" s="15"/>
      <c r="V334" s="15"/>
      <c r="W334" s="15"/>
      <c r="X334" s="15"/>
      <c r="Y334" s="15"/>
      <c r="Z334" s="15"/>
      <c r="AA334" s="15"/>
      <c r="AB334" s="15"/>
      <c r="AC334" s="15"/>
    </row>
    <row r="335" spans="2:29" s="11" customFormat="1" ht="14.25" customHeight="1">
      <c r="B335" s="365"/>
      <c r="C335" s="327"/>
      <c r="D335" s="327"/>
      <c r="E335" s="327"/>
      <c r="F335" s="327"/>
      <c r="G335" s="327"/>
      <c r="H335" s="327"/>
      <c r="I335" s="327"/>
      <c r="J335" s="327"/>
      <c r="K335" s="448" t="s">
        <v>11047</v>
      </c>
      <c r="L335" s="448"/>
      <c r="M335" s="448"/>
      <c r="N335" s="354"/>
      <c r="O335" s="448" t="s">
        <v>11048</v>
      </c>
      <c r="P335" s="448"/>
      <c r="Q335" s="448"/>
      <c r="R335" s="327"/>
      <c r="S335" s="366"/>
      <c r="T335" s="15"/>
      <c r="U335" s="15"/>
      <c r="V335" s="15"/>
      <c r="W335" s="15"/>
      <c r="X335" s="15"/>
      <c r="Y335" s="15"/>
      <c r="Z335" s="15"/>
      <c r="AA335" s="15"/>
      <c r="AB335" s="15"/>
      <c r="AC335" s="15"/>
    </row>
    <row r="336" spans="2:29" s="11" customFormat="1" ht="14.25" customHeight="1">
      <c r="B336" s="365"/>
      <c r="C336" s="212">
        <v>13.1</v>
      </c>
      <c r="D336" s="355" t="s">
        <v>10949</v>
      </c>
      <c r="E336" s="220"/>
      <c r="F336" s="220"/>
      <c r="G336" s="220"/>
      <c r="H336" s="220"/>
      <c r="I336" s="220"/>
      <c r="J336" s="220"/>
      <c r="K336" s="644"/>
      <c r="L336" s="645"/>
      <c r="M336" s="646"/>
      <c r="N336" s="182"/>
      <c r="O336" s="641"/>
      <c r="P336" s="642"/>
      <c r="Q336" s="643"/>
      <c r="R336" s="356"/>
      <c r="S336" s="366"/>
      <c r="T336" s="15"/>
      <c r="U336" s="15"/>
      <c r="V336" s="15"/>
      <c r="W336" s="15"/>
      <c r="X336" s="15"/>
      <c r="Y336" s="15"/>
      <c r="Z336" s="15"/>
      <c r="AA336" s="15"/>
      <c r="AB336" s="15"/>
      <c r="AC336" s="15"/>
    </row>
    <row r="337" spans="2:29" s="11" customFormat="1" ht="14.25" customHeight="1" thickBot="1">
      <c r="B337" s="367"/>
      <c r="C337" s="368"/>
      <c r="D337" s="368"/>
      <c r="E337" s="368"/>
      <c r="F337" s="368"/>
      <c r="G337" s="368"/>
      <c r="H337" s="368"/>
      <c r="I337" s="368"/>
      <c r="J337" s="368"/>
      <c r="K337" s="369"/>
      <c r="L337" s="369"/>
      <c r="M337" s="369"/>
      <c r="N337" s="369"/>
      <c r="O337" s="369"/>
      <c r="P337" s="369"/>
      <c r="Q337" s="369"/>
      <c r="R337" s="368"/>
      <c r="S337" s="370"/>
      <c r="T337" s="15"/>
      <c r="U337" s="15"/>
      <c r="V337" s="15"/>
      <c r="W337" s="15"/>
      <c r="X337" s="15"/>
      <c r="Y337" s="15"/>
      <c r="Z337" s="15"/>
      <c r="AA337" s="15"/>
      <c r="AB337" s="15"/>
      <c r="AC337" s="15"/>
    </row>
    <row r="338" spans="2:29" s="11" customFormat="1" ht="14.25" customHeight="1" thickTop="1" thickBot="1">
      <c r="B338" s="12"/>
      <c r="C338" s="12"/>
      <c r="D338" s="12"/>
      <c r="E338" s="12"/>
      <c r="F338" s="12"/>
      <c r="G338" s="12"/>
      <c r="H338" s="12"/>
      <c r="K338" s="344"/>
      <c r="L338" s="344"/>
      <c r="M338" s="344"/>
      <c r="N338" s="344"/>
      <c r="O338" s="344"/>
      <c r="P338" s="344"/>
      <c r="Q338" s="344"/>
      <c r="R338" s="164"/>
      <c r="S338" s="164"/>
      <c r="T338" s="15"/>
      <c r="U338" s="15"/>
      <c r="V338" s="15"/>
      <c r="W338" s="15"/>
      <c r="X338" s="15"/>
      <c r="Y338" s="15"/>
      <c r="Z338" s="15"/>
      <c r="AA338" s="15"/>
      <c r="AB338" s="15"/>
      <c r="AC338" s="15"/>
    </row>
    <row r="339" spans="2:29" s="11" customFormat="1" ht="14.25" customHeight="1" thickTop="1">
      <c r="B339" s="371"/>
      <c r="C339" s="372"/>
      <c r="D339" s="372"/>
      <c r="E339" s="372"/>
      <c r="F339" s="372"/>
      <c r="G339" s="372"/>
      <c r="H339" s="372"/>
      <c r="I339" s="372"/>
      <c r="J339" s="372"/>
      <c r="K339" s="372"/>
      <c r="L339" s="372"/>
      <c r="M339" s="372"/>
      <c r="N339" s="372"/>
      <c r="O339" s="372"/>
      <c r="P339" s="372"/>
      <c r="Q339" s="372"/>
      <c r="R339" s="372"/>
      <c r="S339" s="373"/>
      <c r="T339" s="15"/>
      <c r="U339" s="15"/>
      <c r="V339" s="15"/>
      <c r="W339" s="15"/>
      <c r="X339" s="15"/>
      <c r="Y339" s="15"/>
      <c r="Z339" s="15"/>
      <c r="AA339" s="15"/>
      <c r="AB339" s="15"/>
      <c r="AC339" s="15"/>
    </row>
    <row r="340" spans="2:29" s="11" customFormat="1" ht="14.25" customHeight="1">
      <c r="B340" s="374"/>
      <c r="C340" s="231" t="s">
        <v>10916</v>
      </c>
      <c r="D340" s="231" t="s">
        <v>11005</v>
      </c>
      <c r="E340" s="327"/>
      <c r="F340" s="327"/>
      <c r="G340" s="327"/>
      <c r="H340" s="322"/>
      <c r="I340" s="322"/>
      <c r="J340" s="322"/>
      <c r="K340" s="322"/>
      <c r="L340" s="322"/>
      <c r="M340" s="322"/>
      <c r="N340" s="322"/>
      <c r="O340" s="322"/>
      <c r="P340" s="322"/>
      <c r="Q340" s="322"/>
      <c r="R340" s="322"/>
      <c r="S340" s="375"/>
      <c r="T340" s="15"/>
      <c r="U340" s="15"/>
      <c r="V340" s="15"/>
      <c r="W340" s="15"/>
      <c r="X340" s="15"/>
      <c r="Y340" s="15"/>
      <c r="Z340" s="15"/>
      <c r="AA340" s="15"/>
      <c r="AB340" s="15"/>
      <c r="AC340" s="15"/>
    </row>
    <row r="341" spans="2:29" s="11" customFormat="1" ht="14.25" customHeight="1">
      <c r="B341" s="374"/>
      <c r="C341" s="330"/>
      <c r="D341" s="231"/>
      <c r="E341" s="327"/>
      <c r="F341" s="327"/>
      <c r="G341" s="327"/>
      <c r="H341" s="322"/>
      <c r="I341" s="322"/>
      <c r="J341" s="322"/>
      <c r="K341" s="322"/>
      <c r="L341" s="322"/>
      <c r="M341" s="322"/>
      <c r="N341" s="322"/>
      <c r="O341" s="322"/>
      <c r="P341" s="322"/>
      <c r="Q341" s="322"/>
      <c r="R341" s="322"/>
      <c r="S341" s="375"/>
      <c r="T341" s="15"/>
      <c r="U341" s="15"/>
      <c r="V341" s="15"/>
      <c r="W341" s="15"/>
      <c r="X341" s="15"/>
      <c r="Y341" s="15"/>
      <c r="Z341" s="15"/>
      <c r="AA341" s="15"/>
      <c r="AB341" s="15"/>
      <c r="AC341" s="15"/>
    </row>
    <row r="342" spans="2:29" s="11" customFormat="1" ht="14.25" customHeight="1">
      <c r="B342" s="374"/>
      <c r="C342" s="330"/>
      <c r="D342" s="199" t="s">
        <v>11006</v>
      </c>
      <c r="E342" s="327"/>
      <c r="F342" s="327"/>
      <c r="G342" s="327"/>
      <c r="H342" s="322"/>
      <c r="I342" s="322"/>
      <c r="J342" s="322"/>
      <c r="K342" s="322"/>
      <c r="L342" s="322"/>
      <c r="M342" s="322"/>
      <c r="N342" s="322"/>
      <c r="O342" s="322"/>
      <c r="P342" s="322"/>
      <c r="Q342" s="322"/>
      <c r="R342" s="322"/>
      <c r="S342" s="375"/>
      <c r="T342" s="15"/>
      <c r="U342" s="15"/>
      <c r="V342" s="15"/>
      <c r="W342" s="15"/>
      <c r="X342" s="15"/>
      <c r="Y342" s="15"/>
      <c r="Z342" s="15"/>
      <c r="AA342" s="15"/>
      <c r="AB342" s="15"/>
      <c r="AC342" s="15"/>
    </row>
    <row r="343" spans="2:29" s="11" customFormat="1" ht="14.25" customHeight="1">
      <c r="B343" s="374"/>
      <c r="C343" s="322"/>
      <c r="D343" s="322"/>
      <c r="E343" s="322"/>
      <c r="F343" s="322"/>
      <c r="G343" s="322"/>
      <c r="H343" s="322"/>
      <c r="I343" s="428" t="s">
        <v>11007</v>
      </c>
      <c r="J343" s="428"/>
      <c r="K343" s="428"/>
      <c r="L343" s="428"/>
      <c r="M343" s="220"/>
      <c r="N343" s="428" t="s">
        <v>11008</v>
      </c>
      <c r="O343" s="428"/>
      <c r="P343" s="428"/>
      <c r="Q343" s="428"/>
      <c r="R343" s="322"/>
      <c r="S343" s="375"/>
      <c r="T343" s="15"/>
      <c r="U343" s="15"/>
      <c r="V343" s="15"/>
      <c r="W343" s="15"/>
      <c r="X343" s="15"/>
      <c r="Y343" s="15"/>
      <c r="Z343" s="15"/>
      <c r="AA343" s="15"/>
      <c r="AB343" s="15"/>
      <c r="AC343" s="15"/>
    </row>
    <row r="344" spans="2:29" s="11" customFormat="1" ht="14.25" customHeight="1">
      <c r="B344" s="374"/>
      <c r="C344" s="322"/>
      <c r="D344" s="322"/>
      <c r="E344" s="322"/>
      <c r="F344" s="322"/>
      <c r="G344" s="322"/>
      <c r="H344" s="322"/>
      <c r="I344" s="428">
        <v>2022</v>
      </c>
      <c r="J344" s="428"/>
      <c r="K344" s="428">
        <v>2021</v>
      </c>
      <c r="L344" s="428"/>
      <c r="M344" s="220"/>
      <c r="N344" s="428">
        <v>2022</v>
      </c>
      <c r="O344" s="428"/>
      <c r="P344" s="428">
        <v>2021</v>
      </c>
      <c r="Q344" s="428"/>
      <c r="R344" s="322"/>
      <c r="S344" s="375"/>
      <c r="T344" s="15"/>
      <c r="U344" s="15"/>
      <c r="V344" s="15"/>
      <c r="W344" s="15"/>
      <c r="X344" s="15"/>
      <c r="Y344" s="15"/>
      <c r="Z344" s="15"/>
      <c r="AA344" s="15"/>
      <c r="AB344" s="15"/>
      <c r="AC344" s="15"/>
    </row>
    <row r="345" spans="2:29" s="11" customFormat="1" ht="14.25" customHeight="1">
      <c r="B345" s="374"/>
      <c r="C345" s="321"/>
      <c r="D345" s="321"/>
      <c r="E345" s="321"/>
      <c r="F345" s="321"/>
      <c r="G345" s="322"/>
      <c r="H345" s="322"/>
      <c r="I345" s="428" t="s">
        <v>10950</v>
      </c>
      <c r="J345" s="428"/>
      <c r="K345" s="429" t="s">
        <v>10951</v>
      </c>
      <c r="L345" s="429"/>
      <c r="M345" s="220"/>
      <c r="N345" s="428" t="s">
        <v>10950</v>
      </c>
      <c r="O345" s="428"/>
      <c r="P345" s="429" t="s">
        <v>10951</v>
      </c>
      <c r="Q345" s="429"/>
      <c r="R345" s="322"/>
      <c r="S345" s="375"/>
      <c r="T345" s="15"/>
      <c r="U345" s="15"/>
      <c r="V345" s="15"/>
      <c r="W345" s="15"/>
      <c r="X345" s="15"/>
      <c r="Y345" s="15"/>
      <c r="Z345" s="15"/>
      <c r="AA345" s="15"/>
      <c r="AB345" s="15"/>
      <c r="AC345" s="15"/>
    </row>
    <row r="346" spans="2:29" s="11" customFormat="1" ht="14.25" customHeight="1">
      <c r="B346" s="374"/>
      <c r="C346" s="221">
        <v>14.1</v>
      </c>
      <c r="D346" s="358" t="s">
        <v>10957</v>
      </c>
      <c r="E346" s="322"/>
      <c r="F346" s="322"/>
      <c r="G346" s="322"/>
      <c r="H346" s="322"/>
      <c r="I346" s="422" t="str">
        <f>IF(ISNUMBER(K144/F$39),K144/F$39*VLOOKUP(O42,Sheet1!$B$2:$F$11,5,FALSE),"")</f>
        <v/>
      </c>
      <c r="J346" s="422"/>
      <c r="K346" s="422" t="str">
        <f>IF(ISNUMBER(O144/H$39),O144/H$39*VLOOKUP(O42,Sheet1!$B$2:$F$11,5,FALSE),"")</f>
        <v/>
      </c>
      <c r="L346" s="422"/>
      <c r="M346" s="322"/>
      <c r="N346" s="423" t="str">
        <f>IF(ISNUMBER(K144/F$46),K144/F$46*VLOOKUP(O42,Sheet1!$B$2:$F$11,5,FALSE),"")</f>
        <v/>
      </c>
      <c r="O346" s="424"/>
      <c r="P346" s="423" t="str">
        <f>IF(ISNUMBER(O144/H$46),O144/H$46*VLOOKUP(O42,Sheet1!$B$2:$F$11,5,FALSE),"")</f>
        <v/>
      </c>
      <c r="Q346" s="424"/>
      <c r="R346" s="322"/>
      <c r="S346" s="375"/>
      <c r="T346" s="15"/>
      <c r="U346" s="15"/>
      <c r="V346" s="15"/>
      <c r="W346" s="15"/>
      <c r="X346" s="15"/>
      <c r="Y346" s="15"/>
      <c r="Z346" s="15"/>
      <c r="AA346" s="15"/>
      <c r="AB346" s="15"/>
      <c r="AC346" s="15"/>
    </row>
    <row r="347" spans="2:29" s="11" customFormat="1" ht="14.25" customHeight="1">
      <c r="B347" s="374"/>
      <c r="C347" s="221">
        <v>14.2</v>
      </c>
      <c r="D347" s="358" t="s">
        <v>10958</v>
      </c>
      <c r="E347" s="322"/>
      <c r="F347" s="322"/>
      <c r="G347" s="322"/>
      <c r="H347" s="322"/>
      <c r="I347" s="422" t="str">
        <f>IF(ISNUMBER(K146/F$39),K146/F$39*VLOOKUP(O42,Sheet1!$B$2:$F$11,5,FALSE),"")</f>
        <v/>
      </c>
      <c r="J347" s="422"/>
      <c r="K347" s="422" t="str">
        <f>IF(ISNUMBER(O146/H$39),O146/H$39*VLOOKUP(O42,Sheet1!$B$2:$F$11,5,FALSE),"")</f>
        <v/>
      </c>
      <c r="L347" s="422"/>
      <c r="M347" s="322"/>
      <c r="N347" s="423" t="str">
        <f>IF(ISNUMBER(K146/F$46),K146/F$46*VLOOKUP(O42,Sheet1!$B$2:$F$11,5,FALSE),"")</f>
        <v/>
      </c>
      <c r="O347" s="424"/>
      <c r="P347" s="423" t="str">
        <f>IF(ISNUMBER(O146/H$46),O146/H$46*VLOOKUP(O42,Sheet1!$B$2:$F$11,5,FALSE),"")</f>
        <v/>
      </c>
      <c r="Q347" s="424"/>
      <c r="R347" s="322"/>
      <c r="S347" s="375"/>
      <c r="T347" s="15"/>
      <c r="U347" s="15"/>
      <c r="V347" s="15"/>
      <c r="W347" s="15"/>
      <c r="X347" s="15"/>
      <c r="Y347" s="15"/>
      <c r="Z347" s="15"/>
      <c r="AA347" s="15"/>
      <c r="AB347" s="15"/>
      <c r="AC347" s="15"/>
    </row>
    <row r="348" spans="2:29" s="11" customFormat="1" ht="14.25" customHeight="1">
      <c r="B348" s="374"/>
      <c r="C348" s="221">
        <v>14.3</v>
      </c>
      <c r="D348" s="358" t="s">
        <v>5673</v>
      </c>
      <c r="E348" s="322"/>
      <c r="F348" s="322"/>
      <c r="G348" s="322"/>
      <c r="H348" s="322"/>
      <c r="I348" s="422" t="str">
        <f>IF(ISNUMBER(K156/F$39),K156/F$39*VLOOKUP(O42,Sheet1!$B$2:$F$11,5,FALSE),"")</f>
        <v/>
      </c>
      <c r="J348" s="422"/>
      <c r="K348" s="422" t="str">
        <f>IF(ISNUMBER(O156/H$39),O156/H$39*VLOOKUP(O42,Sheet1!$B$2:$F$11,5,FALSE),"")</f>
        <v/>
      </c>
      <c r="L348" s="422"/>
      <c r="M348" s="322"/>
      <c r="N348" s="423" t="str">
        <f>IF(ISNUMBER(K156/F$46),K156/F$46*VLOOKUP(O42,Sheet1!$B$2:$F$11,5,FALSE),"")</f>
        <v/>
      </c>
      <c r="O348" s="424"/>
      <c r="P348" s="423" t="str">
        <f>IF(ISNUMBER(O156/H$46),O156/H$46*VLOOKUP(O42,Sheet1!$B$2:$F$11,5,FALSE),"")</f>
        <v/>
      </c>
      <c r="Q348" s="424"/>
      <c r="R348" s="322"/>
      <c r="S348" s="375"/>
      <c r="T348" s="15"/>
      <c r="U348" s="15"/>
      <c r="V348" s="15"/>
      <c r="W348" s="15"/>
      <c r="X348" s="15"/>
      <c r="Y348" s="15"/>
      <c r="Z348" s="15"/>
      <c r="AA348" s="15"/>
      <c r="AB348" s="15"/>
      <c r="AC348" s="15"/>
    </row>
    <row r="349" spans="2:29" s="11" customFormat="1" ht="14.25" customHeight="1">
      <c r="B349" s="374"/>
      <c r="C349" s="221">
        <v>14.4</v>
      </c>
      <c r="D349" s="358" t="s">
        <v>10959</v>
      </c>
      <c r="E349" s="322"/>
      <c r="F349" s="322"/>
      <c r="G349" s="322"/>
      <c r="H349" s="322"/>
      <c r="I349" s="422" t="str">
        <f>IF(ISNUMBER(K172/F$39),K172/F$39*VLOOKUP(O42,Sheet1!$B$2:$F$11,5,FALSE),"")</f>
        <v/>
      </c>
      <c r="J349" s="422"/>
      <c r="K349" s="422" t="str">
        <f>IF(ISNUMBER(O172/H$39),O172/H$39*VLOOKUP(O42,Sheet1!$B$2:$F$11,5,FALSE),"")</f>
        <v/>
      </c>
      <c r="L349" s="422"/>
      <c r="M349" s="322"/>
      <c r="N349" s="423" t="str">
        <f>IF(ISNUMBER(K172/F$46),K172/F$46*VLOOKUP(O42,Sheet1!$B$2:$F$11,5,FALSE),"")</f>
        <v/>
      </c>
      <c r="O349" s="424"/>
      <c r="P349" s="423" t="str">
        <f>IF(ISNUMBER(O172/H$46),O172/H$46*VLOOKUP(O42,Sheet1!$B$2:$F$11,5,FALSE),"")</f>
        <v/>
      </c>
      <c r="Q349" s="424"/>
      <c r="R349" s="322"/>
      <c r="S349" s="375"/>
      <c r="T349" s="15"/>
      <c r="U349" s="15"/>
      <c r="V349" s="15"/>
      <c r="W349" s="15"/>
      <c r="X349" s="15"/>
      <c r="Y349" s="15"/>
      <c r="Z349" s="15"/>
      <c r="AA349" s="15"/>
      <c r="AB349" s="15"/>
      <c r="AC349" s="15"/>
    </row>
    <row r="350" spans="2:29" s="11" customFormat="1" ht="14.25" customHeight="1">
      <c r="B350" s="374"/>
      <c r="C350" s="221">
        <v>14.5</v>
      </c>
      <c r="D350" s="358" t="s">
        <v>11009</v>
      </c>
      <c r="E350" s="322"/>
      <c r="F350" s="322"/>
      <c r="G350" s="322"/>
      <c r="H350" s="322"/>
      <c r="I350" s="422" t="str">
        <f>IF(ISNUMBER(K176/F40),K176/F40*VLOOKUP(O42,Sheet1!$B$2:$F$11,5,FALSE),"")</f>
        <v/>
      </c>
      <c r="J350" s="422"/>
      <c r="K350" s="422" t="str">
        <f>IF(ISNUMBER(O176/H40),O176/H40*VLOOKUP(O42,Sheet1!$B$2:$F$11,5,FALSE),"")</f>
        <v/>
      </c>
      <c r="L350" s="422"/>
      <c r="M350" s="322"/>
      <c r="N350" s="420"/>
      <c r="O350" s="421"/>
      <c r="P350" s="420"/>
      <c r="Q350" s="421"/>
      <c r="R350" s="322"/>
      <c r="S350" s="375"/>
      <c r="T350" s="15"/>
      <c r="U350" s="15"/>
      <c r="V350" s="15"/>
      <c r="W350" s="15"/>
      <c r="X350" s="15"/>
      <c r="Y350" s="15"/>
      <c r="Z350" s="15"/>
      <c r="AA350" s="15"/>
      <c r="AB350" s="15"/>
      <c r="AC350" s="15"/>
    </row>
    <row r="351" spans="2:29" s="11" customFormat="1" ht="14.25" customHeight="1">
      <c r="B351" s="374"/>
      <c r="C351" s="221">
        <v>14.6</v>
      </c>
      <c r="D351" s="358" t="s">
        <v>5730</v>
      </c>
      <c r="E351" s="322"/>
      <c r="F351" s="322"/>
      <c r="G351" s="322"/>
      <c r="H351" s="322"/>
      <c r="I351" s="422" t="str">
        <f>IF(ISNUMBER(K206/F$39),K206/F$39*VLOOKUP(O42,Sheet1!$B$2:$F$11,5,FALSE),"")</f>
        <v/>
      </c>
      <c r="J351" s="422"/>
      <c r="K351" s="422" t="str">
        <f>IF(ISNUMBER(O206/H$39),O206/H$39*VLOOKUP(O42,Sheet1!$B$2:$F$11,5,FALSE),"")</f>
        <v/>
      </c>
      <c r="L351" s="422"/>
      <c r="M351" s="322"/>
      <c r="N351" s="423" t="str">
        <f>IF(ISNUMBER(K206/F$46),K206/F$46*VLOOKUP(O42,Sheet1!$B$2:$F$11,5,FALSE),"")</f>
        <v/>
      </c>
      <c r="O351" s="424"/>
      <c r="P351" s="423" t="str">
        <f>IF(ISNUMBER(O206/H$46),O206/H$46*VLOOKUP(O42,Sheet1!$B$2:$F$11,5,FALSE),"")</f>
        <v/>
      </c>
      <c r="Q351" s="424"/>
      <c r="R351" s="322"/>
      <c r="S351" s="375"/>
      <c r="T351" s="15"/>
      <c r="U351" s="15"/>
      <c r="V351" s="15"/>
      <c r="W351" s="15"/>
      <c r="X351" s="15"/>
      <c r="Y351" s="15"/>
      <c r="Z351" s="15"/>
      <c r="AA351" s="15"/>
      <c r="AB351" s="15"/>
      <c r="AC351" s="15"/>
    </row>
    <row r="352" spans="2:29" s="11" customFormat="1" ht="14.25" customHeight="1">
      <c r="B352" s="374"/>
      <c r="C352" s="221">
        <v>14.7</v>
      </c>
      <c r="D352" s="358" t="s">
        <v>11010</v>
      </c>
      <c r="E352" s="322"/>
      <c r="F352" s="322"/>
      <c r="G352" s="322"/>
      <c r="H352" s="322"/>
      <c r="I352" s="422" t="str">
        <f>IF(ISNUMBER((K206+K218)/F$39),(K206+K218)/F$39*VLOOKUP(O42,Sheet1!$B$2:$F$11,5,FALSE),"")</f>
        <v/>
      </c>
      <c r="J352" s="422"/>
      <c r="K352" s="422" t="str">
        <f>IF(ISNUMBER((O206+O218)/H$39),(O206+O218)/H$39*VLOOKUP(O42,Sheet1!$B$2:$F$11,5,FALSE),"")</f>
        <v/>
      </c>
      <c r="L352" s="422"/>
      <c r="M352" s="322"/>
      <c r="N352" s="423" t="str">
        <f>IF(ISNUMBER((K206+K218)/F$46),(K206+K218)/F$46*VLOOKUP(O42,Sheet1!$B$2:$F$11,5,FALSE),"")</f>
        <v/>
      </c>
      <c r="O352" s="424"/>
      <c r="P352" s="423" t="str">
        <f>IF(ISNUMBER((O206+O218)/H$46),(O206+O218)/H$46*VLOOKUP(O42,Sheet1!$B$2:$F$11,5,FALSE),"")</f>
        <v/>
      </c>
      <c r="Q352" s="424"/>
      <c r="R352" s="322"/>
      <c r="S352" s="375"/>
      <c r="T352" s="15"/>
      <c r="U352" s="15"/>
      <c r="V352" s="15"/>
      <c r="W352" s="15"/>
      <c r="X352" s="15"/>
      <c r="Y352" s="15"/>
      <c r="Z352" s="15"/>
      <c r="AA352" s="15"/>
      <c r="AB352" s="15"/>
      <c r="AC352" s="15"/>
    </row>
    <row r="353" spans="1:29" s="11" customFormat="1" ht="14.25" customHeight="1">
      <c r="B353" s="374"/>
      <c r="C353" s="221">
        <v>14.8</v>
      </c>
      <c r="D353" s="358" t="s">
        <v>5752</v>
      </c>
      <c r="E353" s="322"/>
      <c r="F353" s="322"/>
      <c r="G353" s="322"/>
      <c r="H353" s="322"/>
      <c r="I353" s="422" t="str">
        <f>IF(ISNUMBER(K279/F$39),K279/F$39*VLOOKUP(O42,Sheet1!$B$2:$F$11,5,FALSE),"")</f>
        <v/>
      </c>
      <c r="J353" s="422"/>
      <c r="K353" s="422" t="str">
        <f>IF(ISNUMBER(O279/H$39),O279/H$39*VLOOKUP(O42,Sheet1!$B$2:$F$11,5,FALSE),"")</f>
        <v/>
      </c>
      <c r="L353" s="422"/>
      <c r="M353" s="322"/>
      <c r="N353" s="423" t="str">
        <f>IF(ISNUMBER(K279/F$46),K279/F$46*VLOOKUP(O42,Sheet1!$B$2:$F$11,5,FALSE),"")</f>
        <v/>
      </c>
      <c r="O353" s="424"/>
      <c r="P353" s="423" t="str">
        <f>IF(ISNUMBER(O279/H$46),O279/H$46*VLOOKUP(O42,Sheet1!$B$2:$F$11,5,FALSE),"")</f>
        <v/>
      </c>
      <c r="Q353" s="424"/>
      <c r="R353" s="322"/>
      <c r="S353" s="375"/>
      <c r="T353" s="15"/>
      <c r="U353" s="15"/>
      <c r="V353" s="15"/>
      <c r="W353" s="15"/>
      <c r="X353" s="15"/>
      <c r="Y353" s="15"/>
      <c r="Z353" s="15"/>
      <c r="AA353" s="15"/>
      <c r="AB353" s="15"/>
      <c r="AC353" s="15"/>
    </row>
    <row r="354" spans="1:29" s="11" customFormat="1" ht="14.25" customHeight="1">
      <c r="B354" s="374"/>
      <c r="C354" s="221">
        <v>14.9</v>
      </c>
      <c r="D354" s="358" t="s">
        <v>10961</v>
      </c>
      <c r="E354" s="322"/>
      <c r="F354" s="322"/>
      <c r="G354" s="322"/>
      <c r="H354" s="322"/>
      <c r="I354" s="422" t="str">
        <f>IF(ISNUMBER(J302/F$39),J302/F$39*VLOOKUP(O42,Sheet1!$B$2:$F$11,5,FALSE),"")</f>
        <v/>
      </c>
      <c r="J354" s="422"/>
      <c r="K354" s="422" t="str">
        <f>IF(ISNUMBER(I302/H$39),I302/H$39*VLOOKUP(O42,Sheet1!$B$2:$F$11,5,FALSE),"")</f>
        <v/>
      </c>
      <c r="L354" s="422"/>
      <c r="M354" s="322"/>
      <c r="N354" s="423" t="str">
        <f>IF(ISNUMBER(J302/F$46),J302/F$46*VLOOKUP(O42,Sheet1!$B$2:$F$11,5,FALSE),"")</f>
        <v/>
      </c>
      <c r="O354" s="424"/>
      <c r="P354" s="423" t="str">
        <f>IF(ISNUMBER(I302/H$46),I302/H$46*VLOOKUP(O42,Sheet1!$B$2:$F$11,5,FALSE),"")</f>
        <v/>
      </c>
      <c r="Q354" s="424"/>
      <c r="R354" s="322"/>
      <c r="S354" s="375"/>
      <c r="T354" s="15"/>
      <c r="U354" s="15"/>
      <c r="V354" s="15"/>
      <c r="W354" s="15"/>
      <c r="X354" s="15"/>
      <c r="Y354" s="15"/>
      <c r="Z354" s="15"/>
      <c r="AA354" s="15"/>
      <c r="AB354" s="15"/>
      <c r="AC354" s="15"/>
    </row>
    <row r="355" spans="1:29" s="11" customFormat="1" ht="14.25" customHeight="1">
      <c r="B355" s="374"/>
      <c r="C355" s="322"/>
      <c r="D355" s="347"/>
      <c r="E355" s="322"/>
      <c r="F355" s="322"/>
      <c r="G355" s="322"/>
      <c r="H355" s="322"/>
      <c r="I355" s="322"/>
      <c r="J355" s="322"/>
      <c r="K355" s="322"/>
      <c r="L355" s="322"/>
      <c r="M355" s="322"/>
      <c r="N355" s="322"/>
      <c r="O355" s="322"/>
      <c r="P355" s="322"/>
      <c r="Q355" s="322"/>
      <c r="R355" s="322"/>
      <c r="S355" s="375"/>
      <c r="T355" s="15"/>
      <c r="U355" s="15"/>
      <c r="V355" s="15"/>
      <c r="W355" s="15"/>
      <c r="X355" s="15"/>
      <c r="Y355" s="15"/>
      <c r="Z355" s="15"/>
      <c r="AA355" s="15"/>
      <c r="AB355" s="15"/>
      <c r="AC355" s="15"/>
    </row>
    <row r="356" spans="1:29" s="11" customFormat="1" ht="14.25" customHeight="1">
      <c r="B356" s="374"/>
      <c r="C356" s="322"/>
      <c r="D356" s="347"/>
      <c r="E356" s="322"/>
      <c r="F356" s="322"/>
      <c r="G356" s="322"/>
      <c r="H356" s="322"/>
      <c r="I356" s="425"/>
      <c r="J356" s="426"/>
      <c r="K356" s="427"/>
      <c r="L356" s="427"/>
      <c r="M356" s="322"/>
      <c r="N356" s="322"/>
      <c r="O356" s="322"/>
      <c r="P356" s="322"/>
      <c r="Q356" s="322"/>
      <c r="R356" s="322"/>
      <c r="S356" s="375"/>
      <c r="T356" s="15"/>
      <c r="U356" s="15"/>
      <c r="V356" s="15"/>
      <c r="W356" s="15"/>
      <c r="X356" s="15"/>
      <c r="Y356" s="15"/>
      <c r="Z356" s="15"/>
      <c r="AA356" s="15"/>
      <c r="AB356" s="15"/>
      <c r="AC356" s="15"/>
    </row>
    <row r="357" spans="1:29" s="11" customFormat="1" ht="14.25" customHeight="1">
      <c r="B357" s="374"/>
      <c r="C357" s="357">
        <v>14.1</v>
      </c>
      <c r="D357" s="417" t="s">
        <v>11015</v>
      </c>
      <c r="E357" s="322"/>
      <c r="F357" s="322"/>
      <c r="G357" s="322"/>
      <c r="H357" s="322"/>
      <c r="I357" s="419" t="str">
        <f>IF(ISNUMBER(K248/AVERAGE(K255,O255)),K248/AVERAGE(K255,O255),"")</f>
        <v/>
      </c>
      <c r="J357" s="419"/>
      <c r="K357" s="420"/>
      <c r="L357" s="421"/>
      <c r="M357" s="322"/>
      <c r="N357" s="322"/>
      <c r="O357" s="322"/>
      <c r="P357" s="322"/>
      <c r="Q357" s="322"/>
      <c r="R357" s="322"/>
      <c r="S357" s="375"/>
      <c r="T357" s="15"/>
      <c r="U357" s="15"/>
      <c r="V357" s="15"/>
      <c r="W357" s="15"/>
      <c r="X357" s="15"/>
      <c r="Y357" s="15"/>
      <c r="Z357" s="15"/>
      <c r="AA357" s="15"/>
      <c r="AB357" s="15"/>
      <c r="AC357" s="15"/>
    </row>
    <row r="358" spans="1:29" s="11" customFormat="1" ht="14.25" customHeight="1">
      <c r="B358" s="374"/>
      <c r="C358" s="221">
        <v>14.11</v>
      </c>
      <c r="D358" s="358" t="s">
        <v>11014</v>
      </c>
      <c r="E358" s="322"/>
      <c r="F358" s="322"/>
      <c r="G358" s="322"/>
      <c r="H358" s="322"/>
      <c r="I358" s="419" t="str">
        <f>IF(ISNUMBER(K242/(K255-K266)),K242/(K255-K266),"")</f>
        <v/>
      </c>
      <c r="J358" s="419"/>
      <c r="K358" s="419" t="str">
        <f>IF(ISNUMBER(O242/(O255-O266)),O242/(O255-O266),"")</f>
        <v/>
      </c>
      <c r="L358" s="419"/>
      <c r="M358" s="322"/>
      <c r="N358" s="322"/>
      <c r="O358" s="322"/>
      <c r="P358" s="322"/>
      <c r="Q358" s="322"/>
      <c r="R358" s="322"/>
      <c r="S358" s="375"/>
      <c r="T358" s="15"/>
      <c r="U358" s="15"/>
      <c r="V358" s="15"/>
      <c r="W358" s="15"/>
      <c r="X358" s="15"/>
      <c r="Y358" s="15"/>
      <c r="Z358" s="15"/>
      <c r="AA358" s="15"/>
      <c r="AB358" s="15"/>
      <c r="AC358" s="15"/>
    </row>
    <row r="359" spans="1:29" s="11" customFormat="1" ht="14.25" customHeight="1">
      <c r="B359" s="374"/>
      <c r="C359" s="357">
        <v>14.12</v>
      </c>
      <c r="D359" s="358" t="s">
        <v>11013</v>
      </c>
      <c r="E359" s="322"/>
      <c r="F359" s="322"/>
      <c r="G359" s="322"/>
      <c r="H359" s="322"/>
      <c r="I359" s="419" t="str">
        <f>IF(ISNUMBER((K248+K220)/(K273+K270)),(K248+K220)/(K273+K270),"")</f>
        <v/>
      </c>
      <c r="J359" s="419"/>
      <c r="K359" s="419" t="str">
        <f>IF(ISNUMBER((O248+O220)/(O273+O270)),(O248+O220)/(O273+O270),"")</f>
        <v/>
      </c>
      <c r="L359" s="419"/>
      <c r="M359" s="322"/>
      <c r="N359" s="322"/>
      <c r="O359" s="322"/>
      <c r="P359" s="322"/>
      <c r="Q359" s="322"/>
      <c r="R359" s="322"/>
      <c r="S359" s="375"/>
      <c r="T359" s="15"/>
      <c r="U359" s="15"/>
      <c r="V359" s="15"/>
      <c r="W359" s="15"/>
      <c r="X359" s="15"/>
      <c r="Y359" s="15"/>
      <c r="Z359" s="15"/>
      <c r="AA359" s="15"/>
      <c r="AB359" s="15"/>
      <c r="AC359" s="15"/>
    </row>
    <row r="360" spans="1:29" s="11" customFormat="1" ht="14.25" customHeight="1">
      <c r="B360" s="374"/>
      <c r="C360" s="221">
        <v>14.13</v>
      </c>
      <c r="D360" s="358" t="s">
        <v>11012</v>
      </c>
      <c r="E360" s="322"/>
      <c r="F360" s="322"/>
      <c r="G360" s="322"/>
      <c r="H360" s="322"/>
      <c r="I360" s="419" t="str">
        <f>IF(ISNUMBER(K242/K144),K242/K144,"")</f>
        <v/>
      </c>
      <c r="J360" s="419"/>
      <c r="K360" s="419" t="str">
        <f>IF(ISNUMBER(O242/O144),O242/O144,"")</f>
        <v/>
      </c>
      <c r="L360" s="419"/>
      <c r="M360" s="322"/>
      <c r="N360" s="322"/>
      <c r="O360" s="322"/>
      <c r="P360" s="322"/>
      <c r="Q360" s="322"/>
      <c r="R360" s="322"/>
      <c r="S360" s="375"/>
      <c r="T360" s="15"/>
      <c r="U360" s="15"/>
      <c r="V360" s="15"/>
      <c r="W360" s="15"/>
      <c r="X360" s="15"/>
      <c r="Y360" s="15"/>
      <c r="Z360" s="15"/>
      <c r="AA360" s="15"/>
      <c r="AB360" s="15"/>
      <c r="AC360" s="15"/>
    </row>
    <row r="361" spans="1:29" s="11" customFormat="1" ht="14.25" customHeight="1">
      <c r="B361" s="374"/>
      <c r="C361" s="357">
        <v>14.14</v>
      </c>
      <c r="D361" s="358" t="s">
        <v>11011</v>
      </c>
      <c r="E361" s="322"/>
      <c r="F361" s="322"/>
      <c r="G361" s="322"/>
      <c r="H361" s="322"/>
      <c r="I361" s="419" t="str">
        <f>IF(ISNUMBER(K248/K144),K248/K144,"")</f>
        <v/>
      </c>
      <c r="J361" s="419"/>
      <c r="K361" s="419" t="str">
        <f>IF(ISNUMBER(O248/O144),O248/O144,"")</f>
        <v/>
      </c>
      <c r="L361" s="419"/>
      <c r="M361" s="322"/>
      <c r="N361" s="322"/>
      <c r="O361" s="322"/>
      <c r="P361" s="322"/>
      <c r="Q361" s="322"/>
      <c r="R361" s="322"/>
      <c r="S361" s="375"/>
      <c r="T361" s="15"/>
      <c r="U361" s="15"/>
      <c r="V361" s="15"/>
      <c r="W361" s="15"/>
      <c r="X361" s="15"/>
      <c r="Y361" s="15"/>
      <c r="Z361" s="15"/>
      <c r="AA361" s="15"/>
      <c r="AB361" s="15"/>
      <c r="AC361" s="15"/>
    </row>
    <row r="362" spans="1:29" s="11" customFormat="1" ht="14.25" customHeight="1" thickBot="1">
      <c r="B362" s="376"/>
      <c r="C362" s="377"/>
      <c r="D362" s="377"/>
      <c r="E362" s="377"/>
      <c r="F362" s="377"/>
      <c r="G362" s="377"/>
      <c r="H362" s="377"/>
      <c r="I362" s="377"/>
      <c r="J362" s="377"/>
      <c r="K362" s="377"/>
      <c r="L362" s="377"/>
      <c r="M362" s="377"/>
      <c r="N362" s="377"/>
      <c r="O362" s="377"/>
      <c r="P362" s="377"/>
      <c r="Q362" s="377"/>
      <c r="R362" s="377"/>
      <c r="S362" s="378"/>
      <c r="T362" s="15"/>
      <c r="U362" s="15"/>
      <c r="V362" s="15"/>
      <c r="W362" s="15"/>
      <c r="X362" s="15"/>
      <c r="Y362" s="15"/>
      <c r="Z362" s="15"/>
      <c r="AA362" s="15"/>
      <c r="AB362" s="15"/>
      <c r="AC362" s="15"/>
    </row>
    <row r="363" spans="1:29" s="11" customFormat="1" ht="14.25" customHeight="1" thickTop="1">
      <c r="A363" s="12"/>
      <c r="B363" s="12"/>
      <c r="C363" s="12"/>
      <c r="D363" s="12"/>
      <c r="E363" s="12"/>
      <c r="F363" s="12"/>
      <c r="G363" s="12"/>
      <c r="H363" s="12"/>
      <c r="I363" s="12"/>
      <c r="J363" s="12"/>
      <c r="K363" s="12"/>
      <c r="L363" s="12"/>
      <c r="M363" s="12"/>
      <c r="N363" s="12"/>
      <c r="O363" s="12"/>
      <c r="P363" s="12"/>
      <c r="Q363" s="12"/>
      <c r="R363" s="12"/>
      <c r="S363" s="12"/>
      <c r="T363" s="15"/>
      <c r="U363" s="15"/>
      <c r="V363" s="15"/>
      <c r="W363" s="15"/>
      <c r="X363" s="15"/>
      <c r="Y363" s="15"/>
      <c r="Z363" s="15"/>
      <c r="AA363" s="15"/>
      <c r="AB363" s="15"/>
      <c r="AC363" s="15"/>
    </row>
    <row r="364" spans="1:29" ht="14.25" customHeight="1">
      <c r="B364" s="15"/>
      <c r="C364" s="15"/>
      <c r="D364" s="15"/>
      <c r="E364" s="15"/>
      <c r="F364" s="15"/>
      <c r="G364" s="15"/>
      <c r="H364" s="15"/>
      <c r="I364" s="15"/>
      <c r="J364" s="15"/>
      <c r="K364" s="15"/>
      <c r="L364" s="15"/>
      <c r="M364" s="15"/>
      <c r="N364" s="15"/>
      <c r="O364" s="15"/>
      <c r="P364" s="15"/>
      <c r="Q364" s="15"/>
      <c r="R364" s="15"/>
      <c r="S364" s="15"/>
      <c r="T364" s="15"/>
    </row>
    <row r="365" spans="1:29" s="15" customFormat="1" ht="14.25" customHeight="1">
      <c r="A365" s="9"/>
      <c r="B365" s="15" t="s">
        <v>1545</v>
      </c>
      <c r="C365" s="15" t="s">
        <v>531</v>
      </c>
      <c r="D365" s="15" t="s">
        <v>532</v>
      </c>
      <c r="E365" s="15" t="s">
        <v>623</v>
      </c>
      <c r="F365" s="15" t="s">
        <v>533</v>
      </c>
      <c r="G365" s="15" t="s">
        <v>624</v>
      </c>
      <c r="H365" s="15" t="s">
        <v>625</v>
      </c>
      <c r="I365" s="15" t="s">
        <v>534</v>
      </c>
      <c r="J365" s="15" t="s">
        <v>535</v>
      </c>
      <c r="K365" s="15" t="s">
        <v>626</v>
      </c>
      <c r="L365" s="15" t="s">
        <v>627</v>
      </c>
      <c r="M365" s="15" t="s">
        <v>628</v>
      </c>
      <c r="N365" s="15" t="s">
        <v>629</v>
      </c>
      <c r="O365" s="15" t="s">
        <v>1546</v>
      </c>
      <c r="P365" s="15" t="s">
        <v>5525</v>
      </c>
    </row>
    <row r="366" spans="1:29" ht="14.25" customHeight="1">
      <c r="B366" s="15"/>
      <c r="C366" s="15"/>
      <c r="D366" s="15"/>
      <c r="E366" s="15"/>
      <c r="F366" s="15"/>
      <c r="G366" s="15"/>
      <c r="H366" s="15"/>
      <c r="I366" s="15"/>
      <c r="J366" s="15"/>
      <c r="K366" s="15"/>
      <c r="L366" s="15"/>
      <c r="M366" s="15"/>
      <c r="N366" s="15"/>
      <c r="O366" s="15"/>
      <c r="P366" s="15"/>
      <c r="Q366" s="15"/>
      <c r="R366" s="15"/>
      <c r="S366" s="15"/>
      <c r="T366" s="15"/>
    </row>
    <row r="367" spans="1:29" ht="14.25" customHeight="1">
      <c r="B367" s="15"/>
      <c r="C367" s="15"/>
      <c r="D367" s="15"/>
      <c r="E367" s="15"/>
      <c r="F367" s="15"/>
      <c r="G367" s="15"/>
      <c r="H367" s="15"/>
      <c r="I367" s="15"/>
      <c r="J367" s="15"/>
      <c r="K367" s="15" t="s">
        <v>229</v>
      </c>
      <c r="L367" s="15" t="s">
        <v>228</v>
      </c>
      <c r="M367" s="15" t="s">
        <v>228</v>
      </c>
      <c r="N367" s="15" t="s">
        <v>5803</v>
      </c>
      <c r="O367" s="103">
        <v>1990</v>
      </c>
      <c r="P367" s="111" t="s">
        <v>5529</v>
      </c>
      <c r="Q367" s="15"/>
      <c r="R367" s="15"/>
      <c r="S367" s="15"/>
      <c r="T367" s="15"/>
    </row>
    <row r="368" spans="1:29" s="15" customFormat="1" ht="14.25" customHeight="1">
      <c r="A368" s="9"/>
      <c r="B368" s="15" t="s">
        <v>11041</v>
      </c>
      <c r="C368" s="15" t="s">
        <v>6933</v>
      </c>
      <c r="D368" s="15" t="s">
        <v>5813</v>
      </c>
      <c r="E368" s="15" t="s">
        <v>5784</v>
      </c>
      <c r="F368" s="15" t="s">
        <v>5630</v>
      </c>
      <c r="G368" s="15" t="s">
        <v>5791</v>
      </c>
      <c r="H368" s="15" t="s">
        <v>6371</v>
      </c>
      <c r="I368" s="15" t="s">
        <v>5798</v>
      </c>
      <c r="J368" s="15" t="s">
        <v>5811</v>
      </c>
      <c r="K368" s="15" t="s">
        <v>230</v>
      </c>
      <c r="L368" s="15" t="s">
        <v>251</v>
      </c>
      <c r="M368" s="15" t="s">
        <v>251</v>
      </c>
      <c r="N368" s="15" t="s">
        <v>5804</v>
      </c>
      <c r="O368" s="103">
        <v>1991</v>
      </c>
      <c r="P368" s="111" t="s">
        <v>5530</v>
      </c>
    </row>
    <row r="369" spans="1:16" s="15" customFormat="1" ht="14.25" customHeight="1">
      <c r="A369" s="9"/>
      <c r="B369" s="15" t="s">
        <v>7932</v>
      </c>
      <c r="C369" s="15" t="s">
        <v>5782</v>
      </c>
      <c r="D369" s="15" t="s">
        <v>5814</v>
      </c>
      <c r="E369" s="15" t="s">
        <v>5785</v>
      </c>
      <c r="F369" s="15" t="s">
        <v>5634</v>
      </c>
      <c r="G369" s="15" t="s">
        <v>5792</v>
      </c>
      <c r="H369" s="15" t="s">
        <v>6372</v>
      </c>
      <c r="I369" s="15" t="s">
        <v>5799</v>
      </c>
      <c r="J369" s="15" t="s">
        <v>5812</v>
      </c>
      <c r="K369" s="15" t="s">
        <v>232</v>
      </c>
      <c r="L369" s="15" t="s">
        <v>252</v>
      </c>
      <c r="M369" s="15" t="s">
        <v>252</v>
      </c>
      <c r="N369" s="15" t="s">
        <v>5803</v>
      </c>
      <c r="O369" s="103">
        <v>1992</v>
      </c>
      <c r="P369" s="111" t="s">
        <v>5531</v>
      </c>
    </row>
    <row r="370" spans="1:16" s="15" customFormat="1" ht="14.25" customHeight="1">
      <c r="A370" s="9"/>
      <c r="B370" s="15" t="s">
        <v>7933</v>
      </c>
      <c r="C370" s="15" t="s">
        <v>6934</v>
      </c>
      <c r="D370" s="15" t="s">
        <v>5815</v>
      </c>
      <c r="E370" s="15" t="s">
        <v>5786</v>
      </c>
      <c r="F370" s="15" t="s">
        <v>5632</v>
      </c>
      <c r="G370" s="15" t="s">
        <v>5793</v>
      </c>
      <c r="H370" s="15" t="s">
        <v>6374</v>
      </c>
      <c r="I370" s="15" t="s">
        <v>5800</v>
      </c>
      <c r="K370" s="15" t="s">
        <v>233</v>
      </c>
      <c r="L370" s="15" t="s">
        <v>253</v>
      </c>
      <c r="M370" s="15" t="s">
        <v>253</v>
      </c>
      <c r="N370" s="15" t="s">
        <v>5805</v>
      </c>
      <c r="O370" s="103">
        <v>1993</v>
      </c>
      <c r="P370" s="111" t="s">
        <v>5532</v>
      </c>
    </row>
    <row r="371" spans="1:16" s="15" customFormat="1" ht="14.25" customHeight="1">
      <c r="A371" s="9"/>
      <c r="B371" s="15" t="s">
        <v>11042</v>
      </c>
      <c r="C371" s="15" t="s">
        <v>6935</v>
      </c>
      <c r="D371" s="15" t="s">
        <v>5816</v>
      </c>
      <c r="E371" s="15" t="s">
        <v>5787</v>
      </c>
      <c r="G371" s="15" t="s">
        <v>5794</v>
      </c>
      <c r="H371" s="15" t="s">
        <v>6373</v>
      </c>
      <c r="I371" s="15" t="s">
        <v>5801</v>
      </c>
      <c r="K371" s="15" t="s">
        <v>234</v>
      </c>
      <c r="L371" s="15" t="s">
        <v>254</v>
      </c>
      <c r="M371" s="15" t="s">
        <v>254</v>
      </c>
      <c r="N371" s="15" t="s">
        <v>5806</v>
      </c>
      <c r="O371" s="103">
        <v>1994</v>
      </c>
      <c r="P371" s="111" t="s">
        <v>5533</v>
      </c>
    </row>
    <row r="372" spans="1:16" s="15" customFormat="1" ht="14.25" customHeight="1">
      <c r="A372" s="9"/>
      <c r="B372" s="15" t="s">
        <v>11043</v>
      </c>
      <c r="C372" s="15" t="s">
        <v>6936</v>
      </c>
      <c r="D372" s="15" t="s">
        <v>5817</v>
      </c>
      <c r="E372" s="15" t="s">
        <v>5788</v>
      </c>
      <c r="G372" s="15" t="s">
        <v>5795</v>
      </c>
      <c r="H372" s="15" t="s">
        <v>6375</v>
      </c>
      <c r="I372" s="15" t="s">
        <v>5802</v>
      </c>
      <c r="K372" s="15" t="s">
        <v>235</v>
      </c>
      <c r="L372" s="15" t="s">
        <v>231</v>
      </c>
      <c r="M372" s="15" t="s">
        <v>231</v>
      </c>
      <c r="N372" s="15" t="s">
        <v>5807</v>
      </c>
      <c r="O372" s="103">
        <v>1995</v>
      </c>
      <c r="P372" s="111" t="s">
        <v>5534</v>
      </c>
    </row>
    <row r="373" spans="1:16" s="15" customFormat="1" ht="14.25" customHeight="1">
      <c r="A373" s="9"/>
      <c r="B373" s="15" t="s">
        <v>11044</v>
      </c>
      <c r="C373" s="15" t="s">
        <v>6937</v>
      </c>
      <c r="D373" s="15" t="s">
        <v>5818</v>
      </c>
      <c r="E373" s="15" t="s">
        <v>5789</v>
      </c>
      <c r="G373" s="15" t="s">
        <v>5796</v>
      </c>
      <c r="K373" s="15" t="s">
        <v>236</v>
      </c>
      <c r="L373" s="15" t="s">
        <v>255</v>
      </c>
      <c r="M373" s="15" t="s">
        <v>255</v>
      </c>
      <c r="N373" s="15" t="s">
        <v>5808</v>
      </c>
      <c r="O373" s="103">
        <v>1996</v>
      </c>
      <c r="P373" s="111" t="s">
        <v>5535</v>
      </c>
    </row>
    <row r="374" spans="1:16" s="15" customFormat="1" ht="14.25" customHeight="1">
      <c r="A374" s="9"/>
      <c r="C374" s="15" t="s">
        <v>5783</v>
      </c>
      <c r="D374" s="15" t="s">
        <v>5819</v>
      </c>
      <c r="E374" s="15" t="s">
        <v>5790</v>
      </c>
      <c r="G374" s="15" t="s">
        <v>5797</v>
      </c>
      <c r="K374" s="15" t="s">
        <v>237</v>
      </c>
      <c r="L374" s="15" t="s">
        <v>256</v>
      </c>
      <c r="M374" s="15" t="s">
        <v>256</v>
      </c>
      <c r="N374" s="15" t="s">
        <v>5809</v>
      </c>
      <c r="O374" s="103">
        <v>1997</v>
      </c>
      <c r="P374" s="111" t="s">
        <v>5536</v>
      </c>
    </row>
    <row r="375" spans="1:16" s="15" customFormat="1" ht="14.25" customHeight="1">
      <c r="A375" s="9"/>
      <c r="C375" s="15" t="s">
        <v>6938</v>
      </c>
      <c r="D375" s="15" t="s">
        <v>5820</v>
      </c>
      <c r="K375" s="15" t="s">
        <v>238</v>
      </c>
      <c r="L375" s="15" t="s">
        <v>257</v>
      </c>
      <c r="M375" s="15" t="s">
        <v>257</v>
      </c>
      <c r="N375" s="15" t="s">
        <v>5810</v>
      </c>
      <c r="O375" s="103">
        <v>1998</v>
      </c>
      <c r="P375" s="111" t="s">
        <v>5537</v>
      </c>
    </row>
    <row r="376" spans="1:16" s="15" customFormat="1" ht="14.25" customHeight="1">
      <c r="A376" s="9"/>
      <c r="C376" s="15" t="s">
        <v>6939</v>
      </c>
      <c r="D376" s="15" t="s">
        <v>5821</v>
      </c>
      <c r="K376" s="15" t="s">
        <v>239</v>
      </c>
      <c r="L376" s="15" t="s">
        <v>258</v>
      </c>
      <c r="M376" s="15" t="s">
        <v>258</v>
      </c>
      <c r="N376" s="15" t="s">
        <v>5810</v>
      </c>
      <c r="O376" s="103">
        <v>1999</v>
      </c>
      <c r="P376" s="111" t="s">
        <v>5538</v>
      </c>
    </row>
    <row r="377" spans="1:16" s="15" customFormat="1" ht="14.25" customHeight="1">
      <c r="A377" s="9"/>
      <c r="C377" s="15" t="s">
        <v>6940</v>
      </c>
      <c r="D377" s="15" t="s">
        <v>5822</v>
      </c>
      <c r="K377" s="15" t="s">
        <v>240</v>
      </c>
      <c r="L377" s="15" t="s">
        <v>259</v>
      </c>
      <c r="M377" s="15" t="s">
        <v>259</v>
      </c>
      <c r="O377" s="103">
        <v>2000</v>
      </c>
      <c r="P377" s="111" t="s">
        <v>5539</v>
      </c>
    </row>
    <row r="378" spans="1:16" s="15" customFormat="1" ht="14.25" customHeight="1">
      <c r="A378" s="9"/>
      <c r="D378" s="15" t="s">
        <v>5823</v>
      </c>
      <c r="K378" s="15" t="s">
        <v>241</v>
      </c>
      <c r="L378" s="15" t="s">
        <v>260</v>
      </c>
      <c r="M378" s="15" t="s">
        <v>260</v>
      </c>
      <c r="O378" s="103">
        <v>2001</v>
      </c>
      <c r="P378" s="111" t="s">
        <v>5540</v>
      </c>
    </row>
    <row r="379" spans="1:16" s="15" customFormat="1" ht="14.25" customHeight="1">
      <c r="A379" s="9"/>
      <c r="D379" s="15" t="s">
        <v>5824</v>
      </c>
      <c r="K379" s="15" t="s">
        <v>242</v>
      </c>
      <c r="L379" s="15" t="s">
        <v>261</v>
      </c>
      <c r="M379" s="15" t="s">
        <v>261</v>
      </c>
      <c r="O379" s="103">
        <v>2002</v>
      </c>
      <c r="P379" s="111" t="s">
        <v>5541</v>
      </c>
    </row>
    <row r="380" spans="1:16" s="15" customFormat="1" ht="14.25" customHeight="1">
      <c r="A380" s="9"/>
      <c r="D380" s="15" t="s">
        <v>5825</v>
      </c>
      <c r="K380" s="15" t="s">
        <v>243</v>
      </c>
      <c r="L380" s="15" t="s">
        <v>262</v>
      </c>
      <c r="M380" s="15" t="s">
        <v>262</v>
      </c>
      <c r="O380" s="103">
        <v>2003</v>
      </c>
      <c r="P380" s="111" t="s">
        <v>5542</v>
      </c>
    </row>
    <row r="381" spans="1:16" s="15" customFormat="1" ht="14.25" customHeight="1">
      <c r="A381" s="9"/>
      <c r="D381" s="15" t="s">
        <v>5826</v>
      </c>
      <c r="K381" s="15" t="s">
        <v>244</v>
      </c>
      <c r="L381" s="15" t="s">
        <v>263</v>
      </c>
      <c r="M381" s="15" t="s">
        <v>263</v>
      </c>
      <c r="O381" s="103">
        <v>2004</v>
      </c>
      <c r="P381" s="111" t="s">
        <v>5543</v>
      </c>
    </row>
    <row r="382" spans="1:16" s="15" customFormat="1" ht="14.25" customHeight="1">
      <c r="A382" s="9"/>
      <c r="D382" s="15" t="s">
        <v>5827</v>
      </c>
      <c r="K382" s="15" t="s">
        <v>245</v>
      </c>
      <c r="L382" s="15" t="s">
        <v>264</v>
      </c>
      <c r="M382" s="15" t="s">
        <v>264</v>
      </c>
      <c r="O382" s="103">
        <v>2005</v>
      </c>
      <c r="P382" s="111" t="s">
        <v>5544</v>
      </c>
    </row>
    <row r="383" spans="1:16" s="15" customFormat="1" ht="14.25" customHeight="1">
      <c r="A383" s="9"/>
      <c r="D383" s="15" t="s">
        <v>5828</v>
      </c>
      <c r="K383" s="15" t="s">
        <v>246</v>
      </c>
      <c r="L383" s="15" t="s">
        <v>265</v>
      </c>
      <c r="M383" s="15" t="s">
        <v>266</v>
      </c>
      <c r="O383" s="103">
        <v>2006</v>
      </c>
      <c r="P383" s="111" t="s">
        <v>5545</v>
      </c>
    </row>
    <row r="384" spans="1:16" s="15" customFormat="1" ht="14.25" customHeight="1">
      <c r="A384" s="9"/>
      <c r="D384" s="15" t="s">
        <v>5829</v>
      </c>
      <c r="K384" s="15" t="s">
        <v>247</v>
      </c>
      <c r="L384" s="15" t="s">
        <v>266</v>
      </c>
      <c r="M384" s="15" t="s">
        <v>270</v>
      </c>
      <c r="O384" s="103">
        <v>2007</v>
      </c>
      <c r="P384" s="111" t="s">
        <v>5546</v>
      </c>
    </row>
    <row r="385" spans="1:19" s="15" customFormat="1" ht="14.25" customHeight="1">
      <c r="A385" s="9"/>
      <c r="D385" s="15" t="s">
        <v>5830</v>
      </c>
      <c r="K385" s="15" t="s">
        <v>248</v>
      </c>
      <c r="L385" s="15" t="s">
        <v>267</v>
      </c>
      <c r="M385" s="15" t="s">
        <v>271</v>
      </c>
      <c r="O385" s="103">
        <v>2008</v>
      </c>
      <c r="P385" s="111" t="s">
        <v>5547</v>
      </c>
    </row>
    <row r="386" spans="1:19" s="15" customFormat="1" ht="14.25" customHeight="1">
      <c r="A386" s="9"/>
      <c r="D386" s="15" t="s">
        <v>5831</v>
      </c>
      <c r="K386" s="15" t="s">
        <v>249</v>
      </c>
      <c r="L386" s="15" t="s">
        <v>268</v>
      </c>
      <c r="M386" s="15" t="s">
        <v>269</v>
      </c>
      <c r="O386" s="103">
        <v>2009</v>
      </c>
      <c r="P386" s="111" t="s">
        <v>5548</v>
      </c>
    </row>
    <row r="387" spans="1:19" s="15" customFormat="1" ht="14.25" customHeight="1">
      <c r="A387" s="9"/>
      <c r="D387" s="15" t="s">
        <v>5832</v>
      </c>
      <c r="K387" s="15" t="s">
        <v>250</v>
      </c>
      <c r="L387" s="15" t="s">
        <v>250</v>
      </c>
      <c r="O387" s="103">
        <v>2010</v>
      </c>
      <c r="P387" s="111" t="s">
        <v>5549</v>
      </c>
    </row>
    <row r="388" spans="1:19" s="15" customFormat="1" ht="14.25" customHeight="1">
      <c r="A388" s="9"/>
      <c r="D388" s="15" t="s">
        <v>5833</v>
      </c>
      <c r="L388" s="15" t="s">
        <v>269</v>
      </c>
      <c r="O388" s="103">
        <v>2011</v>
      </c>
      <c r="P388" s="111" t="s">
        <v>5550</v>
      </c>
    </row>
    <row r="389" spans="1:19" s="15" customFormat="1" ht="14.25" customHeight="1">
      <c r="A389" s="9"/>
      <c r="D389" s="15" t="s">
        <v>5834</v>
      </c>
      <c r="O389" s="103">
        <v>2012</v>
      </c>
      <c r="P389" s="111" t="s">
        <v>5551</v>
      </c>
    </row>
    <row r="390" spans="1:19" s="15" customFormat="1" ht="14.25" customHeight="1">
      <c r="A390" s="9"/>
      <c r="D390" s="15" t="s">
        <v>5835</v>
      </c>
      <c r="O390" s="103">
        <v>2014</v>
      </c>
      <c r="P390" s="111" t="s">
        <v>5552</v>
      </c>
    </row>
    <row r="391" spans="1:19" s="15" customFormat="1" ht="14.25" customHeight="1">
      <c r="A391" s="9"/>
      <c r="D391" s="15" t="s">
        <v>5836</v>
      </c>
      <c r="O391" s="103">
        <v>2015</v>
      </c>
      <c r="P391" s="353" t="s">
        <v>5526</v>
      </c>
      <c r="R391" s="353"/>
    </row>
    <row r="392" spans="1:19" s="15" customFormat="1" ht="14.25" customHeight="1">
      <c r="A392" s="9"/>
      <c r="D392" s="15" t="s">
        <v>5837</v>
      </c>
      <c r="O392" s="103">
        <v>2015</v>
      </c>
    </row>
    <row r="393" spans="1:19" s="15" customFormat="1" ht="14.25" customHeight="1">
      <c r="A393" s="9"/>
      <c r="D393" s="15" t="s">
        <v>5838</v>
      </c>
      <c r="O393" s="103">
        <v>2016</v>
      </c>
    </row>
    <row r="394" spans="1:19" s="15" customFormat="1" ht="14.25" customHeight="1">
      <c r="A394" s="9"/>
      <c r="D394" s="15" t="s">
        <v>5839</v>
      </c>
      <c r="O394" s="103">
        <v>2017</v>
      </c>
    </row>
    <row r="395" spans="1:19" s="15" customFormat="1" ht="14.25" customHeight="1">
      <c r="A395" s="9"/>
      <c r="D395" s="15" t="s">
        <v>5840</v>
      </c>
      <c r="O395" s="103">
        <v>2018</v>
      </c>
    </row>
    <row r="396" spans="1:19" s="15" customFormat="1" ht="14.25" customHeight="1">
      <c r="A396" s="9"/>
      <c r="D396" s="15" t="s">
        <v>5841</v>
      </c>
      <c r="O396" s="103">
        <v>2019</v>
      </c>
    </row>
    <row r="397" spans="1:19" s="15" customFormat="1" ht="14.25" customHeight="1">
      <c r="A397" s="9"/>
      <c r="D397" s="15" t="s">
        <v>5842</v>
      </c>
      <c r="O397" s="103">
        <v>2020</v>
      </c>
    </row>
    <row r="398" spans="1:19" s="15" customFormat="1" ht="14.25" customHeight="1">
      <c r="A398" s="9"/>
      <c r="D398" s="15" t="s">
        <v>5843</v>
      </c>
      <c r="O398" s="103">
        <v>2021</v>
      </c>
      <c r="R398" s="9"/>
      <c r="S398" s="9"/>
    </row>
    <row r="399" spans="1:19" s="15" customFormat="1" ht="14.25" customHeight="1">
      <c r="A399" s="9"/>
      <c r="D399" s="15" t="s">
        <v>5844</v>
      </c>
      <c r="O399" s="103">
        <v>2022</v>
      </c>
      <c r="R399" s="9"/>
      <c r="S399" s="9"/>
    </row>
    <row r="400" spans="1:19" s="15" customFormat="1" ht="14.25" customHeight="1">
      <c r="A400" s="9"/>
      <c r="D400" s="15" t="s">
        <v>5845</v>
      </c>
      <c r="O400" s="103">
        <v>2023</v>
      </c>
      <c r="R400" s="9"/>
      <c r="S400" s="9"/>
    </row>
    <row r="401" spans="1:19" s="15" customFormat="1" ht="14.25" customHeight="1">
      <c r="A401" s="9"/>
      <c r="D401" s="15" t="s">
        <v>5846</v>
      </c>
      <c r="O401" s="103">
        <v>2024</v>
      </c>
      <c r="R401" s="9"/>
      <c r="S401" s="9"/>
    </row>
    <row r="402" spans="1:19" s="15" customFormat="1" ht="14.25" customHeight="1">
      <c r="A402" s="9"/>
      <c r="D402" s="15" t="s">
        <v>5847</v>
      </c>
      <c r="O402" s="103">
        <v>2025</v>
      </c>
      <c r="R402" s="9"/>
      <c r="S402" s="9"/>
    </row>
    <row r="403" spans="1:19" s="15" customFormat="1" ht="14.25" customHeight="1">
      <c r="A403" s="9"/>
      <c r="D403" s="15" t="s">
        <v>5848</v>
      </c>
      <c r="O403" s="103">
        <v>2026</v>
      </c>
      <c r="R403" s="9"/>
      <c r="S403" s="9"/>
    </row>
    <row r="404" spans="1:19" s="15" customFormat="1" ht="14.25" customHeight="1">
      <c r="A404" s="9"/>
      <c r="D404" s="15" t="s">
        <v>5849</v>
      </c>
      <c r="O404" s="103">
        <v>2027</v>
      </c>
      <c r="R404" s="9"/>
      <c r="S404" s="9"/>
    </row>
    <row r="405" spans="1:19" s="15" customFormat="1" ht="14.25" customHeight="1">
      <c r="A405" s="9"/>
      <c r="D405" s="15" t="s">
        <v>5850</v>
      </c>
      <c r="O405" s="103">
        <v>2028</v>
      </c>
      <c r="R405" s="9"/>
      <c r="S405" s="9"/>
    </row>
    <row r="406" spans="1:19" s="15" customFormat="1" ht="14.25" customHeight="1">
      <c r="A406" s="9"/>
      <c r="D406" s="15" t="s">
        <v>5851</v>
      </c>
      <c r="O406" s="103">
        <v>2029</v>
      </c>
      <c r="R406" s="9"/>
      <c r="S406" s="9"/>
    </row>
    <row r="407" spans="1:19" s="15" customFormat="1" ht="14.25" customHeight="1">
      <c r="A407" s="9"/>
      <c r="D407" s="15" t="s">
        <v>5852</v>
      </c>
      <c r="O407" s="103">
        <v>2030</v>
      </c>
      <c r="R407" s="9"/>
      <c r="S407" s="9"/>
    </row>
    <row r="408" spans="1:19" s="15" customFormat="1" ht="14.25" customHeight="1">
      <c r="A408" s="9"/>
      <c r="D408" s="15" t="s">
        <v>5853</v>
      </c>
      <c r="O408" s="103">
        <v>2031</v>
      </c>
      <c r="R408" s="9"/>
      <c r="S408" s="9"/>
    </row>
    <row r="409" spans="1:19" s="15" customFormat="1" ht="14.25" customHeight="1">
      <c r="A409" s="9"/>
      <c r="D409" s="15" t="s">
        <v>5854</v>
      </c>
      <c r="O409" s="103">
        <v>2032</v>
      </c>
      <c r="R409" s="9"/>
      <c r="S409" s="9"/>
    </row>
    <row r="410" spans="1:19" s="15" customFormat="1" ht="14.25" customHeight="1">
      <c r="A410" s="9"/>
      <c r="D410" s="15" t="s">
        <v>5855</v>
      </c>
      <c r="O410" s="103">
        <v>2033</v>
      </c>
      <c r="R410" s="9"/>
      <c r="S410" s="9"/>
    </row>
    <row r="411" spans="1:19" s="15" customFormat="1" ht="14.25" customHeight="1">
      <c r="A411" s="9"/>
      <c r="D411" s="15" t="s">
        <v>5856</v>
      </c>
      <c r="O411" s="103">
        <v>2034</v>
      </c>
      <c r="R411" s="9"/>
      <c r="S411" s="9"/>
    </row>
    <row r="412" spans="1:19" s="15" customFormat="1" ht="14.25" customHeight="1">
      <c r="A412" s="9"/>
      <c r="D412" s="15" t="s">
        <v>5857</v>
      </c>
      <c r="O412" s="103">
        <v>2035</v>
      </c>
      <c r="R412" s="9"/>
      <c r="S412" s="9"/>
    </row>
    <row r="413" spans="1:19" s="15" customFormat="1" ht="14.25" customHeight="1">
      <c r="A413" s="9"/>
      <c r="D413" s="15" t="s">
        <v>5858</v>
      </c>
      <c r="O413" s="103">
        <v>2036</v>
      </c>
      <c r="R413" s="9"/>
      <c r="S413" s="9"/>
    </row>
    <row r="414" spans="1:19" s="15" customFormat="1" ht="14.25" customHeight="1">
      <c r="A414" s="9"/>
      <c r="D414" s="15" t="s">
        <v>5859</v>
      </c>
      <c r="O414" s="103">
        <v>2037</v>
      </c>
      <c r="R414" s="9"/>
      <c r="S414" s="9"/>
    </row>
    <row r="415" spans="1:19" s="15" customFormat="1" ht="14.25" customHeight="1">
      <c r="A415" s="9"/>
      <c r="D415" s="15" t="s">
        <v>5860</v>
      </c>
      <c r="O415" s="103">
        <v>2038</v>
      </c>
      <c r="R415" s="9"/>
      <c r="S415" s="9"/>
    </row>
    <row r="416" spans="1:19" s="15" customFormat="1" ht="14.25" customHeight="1">
      <c r="A416" s="9"/>
      <c r="D416" s="15" t="s">
        <v>5861</v>
      </c>
      <c r="O416" s="103">
        <v>2039</v>
      </c>
      <c r="R416" s="9"/>
      <c r="S416" s="9"/>
    </row>
    <row r="417" spans="1:19" s="15" customFormat="1" ht="14.25" customHeight="1">
      <c r="A417" s="9"/>
      <c r="D417" s="15" t="s">
        <v>5862</v>
      </c>
      <c r="O417" s="103">
        <v>2040</v>
      </c>
      <c r="R417" s="9"/>
      <c r="S417" s="9"/>
    </row>
    <row r="418" spans="1:19" s="15" customFormat="1" ht="14.25" customHeight="1">
      <c r="A418" s="9"/>
      <c r="D418" s="15" t="s">
        <v>5863</v>
      </c>
      <c r="O418" s="103">
        <v>2041</v>
      </c>
      <c r="R418" s="9"/>
      <c r="S418" s="9"/>
    </row>
    <row r="419" spans="1:19" s="15" customFormat="1" ht="14.25" customHeight="1">
      <c r="A419" s="9"/>
      <c r="D419" s="15" t="s">
        <v>5864</v>
      </c>
      <c r="O419" s="103">
        <v>2042</v>
      </c>
      <c r="R419" s="9"/>
      <c r="S419" s="9"/>
    </row>
    <row r="420" spans="1:19" s="15" customFormat="1" ht="14.25" customHeight="1">
      <c r="A420" s="9"/>
      <c r="D420" s="15" t="s">
        <v>5865</v>
      </c>
      <c r="O420" s="103">
        <v>2043</v>
      </c>
      <c r="R420" s="9"/>
      <c r="S420" s="9"/>
    </row>
    <row r="421" spans="1:19" s="15" customFormat="1" ht="14.25" customHeight="1">
      <c r="D421" s="15" t="s">
        <v>5866</v>
      </c>
      <c r="O421" s="103">
        <v>2044</v>
      </c>
    </row>
    <row r="422" spans="1:19" s="15" customFormat="1" ht="14.25" customHeight="1">
      <c r="D422" s="15" t="s">
        <v>5867</v>
      </c>
      <c r="O422" s="103">
        <v>2045</v>
      </c>
    </row>
    <row r="423" spans="1:19" s="15" customFormat="1" ht="14.25" customHeight="1">
      <c r="D423" s="15" t="s">
        <v>5868</v>
      </c>
      <c r="O423" s="103">
        <v>2046</v>
      </c>
    </row>
    <row r="424" spans="1:19" s="15" customFormat="1" ht="14.25" customHeight="1">
      <c r="D424" s="15" t="s">
        <v>5869</v>
      </c>
      <c r="O424" s="103">
        <v>2047</v>
      </c>
    </row>
    <row r="425" spans="1:19" s="15" customFormat="1" ht="14.25" customHeight="1">
      <c r="D425" s="15" t="s">
        <v>5870</v>
      </c>
      <c r="O425" s="103">
        <v>2048</v>
      </c>
    </row>
    <row r="426" spans="1:19" s="15" customFormat="1" ht="14.25" customHeight="1">
      <c r="D426" s="15" t="s">
        <v>5871</v>
      </c>
      <c r="O426" s="103">
        <v>2049</v>
      </c>
    </row>
    <row r="427" spans="1:19" s="15" customFormat="1" ht="14.25" customHeight="1">
      <c r="D427" s="15" t="s">
        <v>5872</v>
      </c>
      <c r="O427" s="103">
        <v>2050</v>
      </c>
    </row>
    <row r="428" spans="1:19" s="15" customFormat="1" ht="14.25" customHeight="1">
      <c r="D428" s="15" t="s">
        <v>5873</v>
      </c>
    </row>
    <row r="429" spans="1:19" s="15" customFormat="1" ht="14.25" customHeight="1">
      <c r="D429" s="15" t="s">
        <v>5874</v>
      </c>
    </row>
    <row r="430" spans="1:19" s="15" customFormat="1" ht="14.25" customHeight="1">
      <c r="D430" s="15" t="s">
        <v>5875</v>
      </c>
    </row>
    <row r="431" spans="1:19" s="15" customFormat="1" ht="14.25" customHeight="1">
      <c r="D431" s="15" t="s">
        <v>5876</v>
      </c>
    </row>
    <row r="432" spans="1:19" s="15" customFormat="1" ht="14.25" customHeight="1">
      <c r="D432" s="15" t="s">
        <v>5877</v>
      </c>
    </row>
    <row r="433" spans="4:4" s="15" customFormat="1" ht="14.25" customHeight="1">
      <c r="D433" s="15" t="s">
        <v>5878</v>
      </c>
    </row>
    <row r="434" spans="4:4" s="15" customFormat="1" ht="14.25" customHeight="1">
      <c r="D434" s="15" t="s">
        <v>5879</v>
      </c>
    </row>
    <row r="435" spans="4:4" s="15" customFormat="1" ht="14.25" customHeight="1">
      <c r="D435" s="15" t="s">
        <v>5880</v>
      </c>
    </row>
    <row r="436" spans="4:4" s="15" customFormat="1" ht="14.25" customHeight="1">
      <c r="D436" s="15" t="s">
        <v>5881</v>
      </c>
    </row>
    <row r="437" spans="4:4" s="15" customFormat="1" ht="14.25" customHeight="1">
      <c r="D437" s="15" t="s">
        <v>5882</v>
      </c>
    </row>
    <row r="438" spans="4:4" s="15" customFormat="1" ht="14.25" customHeight="1">
      <c r="D438" s="15" t="s">
        <v>5883</v>
      </c>
    </row>
    <row r="439" spans="4:4" s="15" customFormat="1" ht="14.25" customHeight="1">
      <c r="D439" s="15" t="s">
        <v>5884</v>
      </c>
    </row>
    <row r="440" spans="4:4" s="15" customFormat="1" ht="14.25" customHeight="1">
      <c r="D440" s="15" t="s">
        <v>5885</v>
      </c>
    </row>
    <row r="441" spans="4:4" s="15" customFormat="1" ht="14.25" customHeight="1">
      <c r="D441" s="15" t="s">
        <v>5886</v>
      </c>
    </row>
    <row r="442" spans="4:4" s="15" customFormat="1" ht="14.25" customHeight="1">
      <c r="D442" s="15" t="s">
        <v>5887</v>
      </c>
    </row>
    <row r="443" spans="4:4" s="15" customFormat="1" ht="14.25" customHeight="1">
      <c r="D443" s="15" t="s">
        <v>5888</v>
      </c>
    </row>
    <row r="444" spans="4:4" s="15" customFormat="1" ht="14.25" customHeight="1">
      <c r="D444" s="15" t="s">
        <v>5889</v>
      </c>
    </row>
    <row r="445" spans="4:4" s="15" customFormat="1" ht="14.25" customHeight="1">
      <c r="D445" s="15" t="s">
        <v>5890</v>
      </c>
    </row>
    <row r="446" spans="4:4" s="15" customFormat="1" ht="14.25" customHeight="1">
      <c r="D446" s="15" t="s">
        <v>5891</v>
      </c>
    </row>
    <row r="447" spans="4:4" s="15" customFormat="1" ht="14.25" customHeight="1">
      <c r="D447" s="15" t="s">
        <v>5892</v>
      </c>
    </row>
    <row r="448" spans="4:4" s="15" customFormat="1" ht="14.25" customHeight="1">
      <c r="D448" s="15" t="s">
        <v>5893</v>
      </c>
    </row>
    <row r="449" spans="4:4" s="15" customFormat="1" ht="14.25" customHeight="1">
      <c r="D449" s="15" t="s">
        <v>5894</v>
      </c>
    </row>
    <row r="450" spans="4:4" s="15" customFormat="1" ht="14.25" customHeight="1">
      <c r="D450" s="15" t="s">
        <v>5895</v>
      </c>
    </row>
    <row r="451" spans="4:4" s="15" customFormat="1" ht="14.25" customHeight="1">
      <c r="D451" s="15" t="s">
        <v>5896</v>
      </c>
    </row>
    <row r="452" spans="4:4" s="15" customFormat="1" ht="14.25" customHeight="1">
      <c r="D452" s="15" t="s">
        <v>5897</v>
      </c>
    </row>
    <row r="453" spans="4:4" s="15" customFormat="1" ht="14.25" customHeight="1">
      <c r="D453" s="15" t="s">
        <v>5898</v>
      </c>
    </row>
    <row r="454" spans="4:4" s="15" customFormat="1" ht="14.25" customHeight="1">
      <c r="D454" s="15" t="s">
        <v>5899</v>
      </c>
    </row>
    <row r="455" spans="4:4" s="15" customFormat="1" ht="14.25" customHeight="1">
      <c r="D455" s="15" t="s">
        <v>5900</v>
      </c>
    </row>
    <row r="456" spans="4:4" s="15" customFormat="1" ht="14.25" customHeight="1">
      <c r="D456" s="15" t="s">
        <v>5901</v>
      </c>
    </row>
    <row r="457" spans="4:4" s="15" customFormat="1" ht="14.25" customHeight="1">
      <c r="D457" s="15" t="s">
        <v>5902</v>
      </c>
    </row>
    <row r="458" spans="4:4" s="15" customFormat="1" ht="14.25" customHeight="1">
      <c r="D458" s="15" t="s">
        <v>5903</v>
      </c>
    </row>
    <row r="459" spans="4:4" s="15" customFormat="1" ht="14.25" customHeight="1">
      <c r="D459" s="15" t="s">
        <v>5904</v>
      </c>
    </row>
    <row r="460" spans="4:4" s="15" customFormat="1" ht="14.25" customHeight="1">
      <c r="D460" s="15" t="s">
        <v>5905</v>
      </c>
    </row>
    <row r="461" spans="4:4" s="15" customFormat="1" ht="14.25" customHeight="1">
      <c r="D461" s="15" t="s">
        <v>5906</v>
      </c>
    </row>
    <row r="462" spans="4:4" s="15" customFormat="1" ht="14.25" customHeight="1">
      <c r="D462" s="15" t="s">
        <v>5907</v>
      </c>
    </row>
    <row r="463" spans="4:4" s="15" customFormat="1" ht="14.25" customHeight="1">
      <c r="D463" s="15" t="s">
        <v>5908</v>
      </c>
    </row>
    <row r="464" spans="4:4" s="15" customFormat="1" ht="14.25" customHeight="1">
      <c r="D464" s="15" t="s">
        <v>5909</v>
      </c>
    </row>
    <row r="465" spans="4:4" s="15" customFormat="1" ht="14.25" customHeight="1">
      <c r="D465" s="15" t="s">
        <v>5910</v>
      </c>
    </row>
    <row r="466" spans="4:4" s="15" customFormat="1" ht="14.25" customHeight="1">
      <c r="D466" s="15" t="s">
        <v>5911</v>
      </c>
    </row>
    <row r="467" spans="4:4" s="15" customFormat="1" ht="14.25" customHeight="1">
      <c r="D467" s="15" t="s">
        <v>5912</v>
      </c>
    </row>
    <row r="468" spans="4:4" s="15" customFormat="1" ht="14.25" customHeight="1">
      <c r="D468" s="15" t="s">
        <v>5913</v>
      </c>
    </row>
    <row r="469" spans="4:4" s="15" customFormat="1" ht="14.25" customHeight="1">
      <c r="D469" s="15" t="s">
        <v>5914</v>
      </c>
    </row>
    <row r="470" spans="4:4" s="15" customFormat="1" ht="14.25" customHeight="1">
      <c r="D470" s="15" t="s">
        <v>5915</v>
      </c>
    </row>
    <row r="471" spans="4:4" s="15" customFormat="1" ht="14.25" customHeight="1">
      <c r="D471" s="15" t="s">
        <v>5916</v>
      </c>
    </row>
    <row r="472" spans="4:4" s="15" customFormat="1" ht="14.25" customHeight="1">
      <c r="D472" s="15" t="s">
        <v>5917</v>
      </c>
    </row>
    <row r="473" spans="4:4" s="15" customFormat="1" ht="14.25" customHeight="1">
      <c r="D473" s="15" t="s">
        <v>5918</v>
      </c>
    </row>
    <row r="474" spans="4:4" s="15" customFormat="1" ht="14.25" customHeight="1">
      <c r="D474" s="15" t="s">
        <v>5919</v>
      </c>
    </row>
    <row r="475" spans="4:4" s="15" customFormat="1" ht="14.25" customHeight="1">
      <c r="D475" s="15" t="s">
        <v>5920</v>
      </c>
    </row>
    <row r="476" spans="4:4" s="15" customFormat="1" ht="14.25" customHeight="1">
      <c r="D476" s="15" t="s">
        <v>5921</v>
      </c>
    </row>
    <row r="477" spans="4:4" s="15" customFormat="1" ht="14.25" customHeight="1">
      <c r="D477" s="15" t="s">
        <v>5922</v>
      </c>
    </row>
    <row r="478" spans="4:4" s="15" customFormat="1" ht="14.25" customHeight="1">
      <c r="D478" s="15" t="s">
        <v>5923</v>
      </c>
    </row>
    <row r="479" spans="4:4" s="15" customFormat="1" ht="14.25" customHeight="1">
      <c r="D479" s="15" t="s">
        <v>5924</v>
      </c>
    </row>
    <row r="480" spans="4:4" s="15" customFormat="1" ht="14.25" customHeight="1">
      <c r="D480" s="15" t="s">
        <v>5925</v>
      </c>
    </row>
    <row r="481" spans="4:4" s="15" customFormat="1" ht="14.25" customHeight="1">
      <c r="D481" s="15" t="s">
        <v>5926</v>
      </c>
    </row>
    <row r="482" spans="4:4" s="15" customFormat="1" ht="14.25" customHeight="1">
      <c r="D482" s="15" t="s">
        <v>5927</v>
      </c>
    </row>
    <row r="483" spans="4:4" s="15" customFormat="1" ht="14.25" customHeight="1">
      <c r="D483" s="15" t="s">
        <v>5928</v>
      </c>
    </row>
    <row r="484" spans="4:4" s="15" customFormat="1" ht="14.25" customHeight="1">
      <c r="D484" s="15" t="s">
        <v>5929</v>
      </c>
    </row>
    <row r="485" spans="4:4" s="15" customFormat="1" ht="14.25" customHeight="1">
      <c r="D485" s="15" t="s">
        <v>5930</v>
      </c>
    </row>
    <row r="486" spans="4:4" s="15" customFormat="1" ht="14.25" customHeight="1">
      <c r="D486" s="15" t="s">
        <v>5931</v>
      </c>
    </row>
    <row r="487" spans="4:4" s="15" customFormat="1" ht="14.25" customHeight="1">
      <c r="D487" s="15" t="s">
        <v>5932</v>
      </c>
    </row>
    <row r="488" spans="4:4" s="15" customFormat="1" ht="14.25" customHeight="1">
      <c r="D488" s="15" t="s">
        <v>5933</v>
      </c>
    </row>
    <row r="489" spans="4:4" s="15" customFormat="1" ht="14.25" customHeight="1">
      <c r="D489" s="15" t="s">
        <v>5934</v>
      </c>
    </row>
    <row r="490" spans="4:4" s="15" customFormat="1" ht="14.25" customHeight="1">
      <c r="D490" s="15" t="s">
        <v>5935</v>
      </c>
    </row>
    <row r="491" spans="4:4" s="15" customFormat="1" ht="14.25" customHeight="1">
      <c r="D491" s="15" t="s">
        <v>5936</v>
      </c>
    </row>
    <row r="492" spans="4:4" s="15" customFormat="1" ht="14.25" customHeight="1">
      <c r="D492" s="15" t="s">
        <v>5937</v>
      </c>
    </row>
    <row r="493" spans="4:4" s="15" customFormat="1" ht="14.25" customHeight="1">
      <c r="D493" s="15" t="s">
        <v>5938</v>
      </c>
    </row>
    <row r="494" spans="4:4" s="15" customFormat="1" ht="14.25" customHeight="1">
      <c r="D494" s="15" t="s">
        <v>5939</v>
      </c>
    </row>
    <row r="495" spans="4:4" s="15" customFormat="1" ht="14.25" customHeight="1">
      <c r="D495" s="15" t="s">
        <v>5940</v>
      </c>
    </row>
    <row r="496" spans="4:4" s="15" customFormat="1" ht="14.25" customHeight="1">
      <c r="D496" s="15" t="s">
        <v>5941</v>
      </c>
    </row>
    <row r="497" spans="2:19" s="15" customFormat="1" ht="14.25" customHeight="1">
      <c r="D497" s="15" t="s">
        <v>5942</v>
      </c>
    </row>
    <row r="498" spans="2:19" s="15" customFormat="1" ht="14.25" customHeight="1">
      <c r="D498" s="15" t="s">
        <v>5943</v>
      </c>
    </row>
    <row r="499" spans="2:19" s="15" customFormat="1" ht="14.25" customHeight="1">
      <c r="D499" s="15" t="s">
        <v>5944</v>
      </c>
    </row>
    <row r="500" spans="2:19" s="15" customFormat="1" ht="14.25" customHeight="1">
      <c r="D500" s="15" t="s">
        <v>5945</v>
      </c>
    </row>
    <row r="501" spans="2:19" s="15" customFormat="1" ht="14.25" customHeight="1">
      <c r="D501" s="15" t="s">
        <v>5946</v>
      </c>
    </row>
    <row r="502" spans="2:19" s="15" customFormat="1" ht="14.25" customHeight="1">
      <c r="D502" s="15" t="s">
        <v>5947</v>
      </c>
    </row>
    <row r="503" spans="2:19" s="15" customFormat="1" ht="14.25" customHeight="1">
      <c r="D503" s="15" t="s">
        <v>5948</v>
      </c>
    </row>
    <row r="504" spans="2:19" s="15" customFormat="1" ht="14.25" customHeight="1">
      <c r="D504" s="15" t="s">
        <v>5949</v>
      </c>
    </row>
    <row r="505" spans="2:19" s="15" customFormat="1" ht="14.25" customHeight="1">
      <c r="D505" s="15" t="s">
        <v>5950</v>
      </c>
    </row>
    <row r="506" spans="2:19" ht="14.25" customHeight="1">
      <c r="B506" s="15"/>
      <c r="C506" s="15"/>
      <c r="D506" s="15" t="s">
        <v>5945</v>
      </c>
      <c r="E506" s="15"/>
      <c r="F506" s="15"/>
      <c r="G506" s="15"/>
      <c r="H506" s="15"/>
      <c r="I506" s="15"/>
      <c r="J506" s="15"/>
      <c r="K506" s="15"/>
      <c r="L506" s="15"/>
      <c r="M506" s="15"/>
      <c r="N506" s="15"/>
      <c r="O506" s="15"/>
      <c r="P506" s="15"/>
      <c r="Q506" s="15"/>
      <c r="R506" s="15"/>
      <c r="S506" s="15"/>
    </row>
    <row r="507" spans="2:19" ht="14.25" customHeight="1">
      <c r="B507" s="15"/>
      <c r="C507" s="15"/>
      <c r="D507" s="15" t="s">
        <v>5946</v>
      </c>
      <c r="E507" s="15"/>
      <c r="F507" s="15"/>
      <c r="G507" s="15"/>
      <c r="H507" s="15"/>
      <c r="I507" s="15"/>
      <c r="J507" s="15"/>
      <c r="K507" s="15"/>
      <c r="L507" s="15"/>
      <c r="M507" s="15"/>
      <c r="N507" s="15"/>
      <c r="O507" s="15"/>
      <c r="P507" s="15"/>
      <c r="Q507" s="15"/>
      <c r="R507" s="15"/>
      <c r="S507" s="15"/>
    </row>
    <row r="508" spans="2:19" ht="14.25" customHeight="1">
      <c r="B508" s="15"/>
      <c r="C508" s="15"/>
      <c r="D508" s="15" t="s">
        <v>5947</v>
      </c>
      <c r="E508" s="15"/>
      <c r="F508" s="15"/>
      <c r="G508" s="15"/>
      <c r="H508" s="15"/>
      <c r="I508" s="15"/>
      <c r="J508" s="15"/>
      <c r="K508" s="15"/>
      <c r="L508" s="15"/>
      <c r="M508" s="15"/>
      <c r="N508" s="15"/>
      <c r="O508" s="15"/>
      <c r="P508" s="15"/>
      <c r="Q508" s="15"/>
      <c r="R508" s="15"/>
      <c r="S508" s="15"/>
    </row>
    <row r="509" spans="2:19" ht="14.25" customHeight="1">
      <c r="B509" s="15"/>
      <c r="C509" s="15"/>
      <c r="D509" s="15" t="s">
        <v>5948</v>
      </c>
      <c r="E509" s="15"/>
      <c r="F509" s="15"/>
      <c r="G509" s="15"/>
      <c r="H509" s="15"/>
      <c r="I509" s="15"/>
      <c r="J509" s="15"/>
      <c r="K509" s="15"/>
      <c r="L509" s="15"/>
      <c r="M509" s="15"/>
      <c r="N509" s="15"/>
      <c r="O509" s="15"/>
      <c r="P509" s="15"/>
      <c r="Q509" s="15"/>
      <c r="R509" s="15"/>
      <c r="S509" s="15"/>
    </row>
    <row r="510" spans="2:19" ht="14.25" customHeight="1">
      <c r="B510" s="15"/>
      <c r="C510" s="15"/>
      <c r="D510" s="15" t="s">
        <v>5949</v>
      </c>
      <c r="E510" s="15"/>
      <c r="F510" s="15"/>
      <c r="G510" s="15"/>
      <c r="H510" s="15"/>
      <c r="I510" s="15"/>
      <c r="J510" s="15"/>
      <c r="K510" s="15"/>
      <c r="L510" s="15"/>
      <c r="M510" s="15"/>
      <c r="N510" s="15"/>
      <c r="O510" s="15"/>
      <c r="P510" s="15"/>
      <c r="Q510" s="15"/>
      <c r="R510" s="15"/>
      <c r="S510" s="15"/>
    </row>
    <row r="511" spans="2:19" ht="14.25" customHeight="1">
      <c r="B511" s="15"/>
      <c r="C511" s="15"/>
      <c r="D511" s="15" t="s">
        <v>5950</v>
      </c>
      <c r="E511" s="15"/>
      <c r="F511" s="15"/>
      <c r="G511" s="15"/>
      <c r="H511" s="15"/>
      <c r="I511" s="15"/>
      <c r="J511" s="15"/>
      <c r="K511" s="15"/>
      <c r="L511" s="15"/>
      <c r="M511" s="15"/>
      <c r="N511" s="15"/>
      <c r="O511" s="15"/>
      <c r="P511" s="15"/>
      <c r="Q511" s="15"/>
      <c r="R511" s="15"/>
      <c r="S511" s="15"/>
    </row>
    <row r="512" spans="2:19" ht="14.25" customHeight="1">
      <c r="B512" s="15"/>
      <c r="C512" s="15"/>
      <c r="D512" s="15" t="s">
        <v>5951</v>
      </c>
      <c r="E512" s="15"/>
      <c r="F512" s="15"/>
      <c r="G512" s="15"/>
      <c r="H512" s="15"/>
      <c r="I512" s="15"/>
      <c r="J512" s="15"/>
      <c r="K512" s="15"/>
      <c r="L512" s="15"/>
      <c r="M512" s="15"/>
      <c r="N512" s="15"/>
      <c r="O512" s="15"/>
      <c r="P512" s="15"/>
      <c r="Q512" s="15"/>
      <c r="R512" s="15"/>
      <c r="S512" s="15"/>
    </row>
    <row r="513" spans="2:19" ht="14.25" customHeight="1">
      <c r="B513" s="15"/>
      <c r="C513" s="15"/>
      <c r="D513" s="15" t="s">
        <v>5952</v>
      </c>
      <c r="E513" s="15"/>
      <c r="F513" s="15"/>
      <c r="G513" s="15"/>
      <c r="H513" s="15"/>
      <c r="I513" s="15"/>
      <c r="J513" s="15"/>
      <c r="K513" s="15"/>
      <c r="L513" s="15"/>
      <c r="M513" s="15"/>
      <c r="N513" s="15"/>
      <c r="O513" s="15"/>
      <c r="P513" s="15"/>
      <c r="Q513" s="15"/>
      <c r="R513" s="15"/>
      <c r="S513" s="15"/>
    </row>
    <row r="514" spans="2:19" ht="14.25" customHeight="1">
      <c r="B514" s="15"/>
      <c r="C514" s="15"/>
      <c r="D514" s="15" t="s">
        <v>5953</v>
      </c>
      <c r="E514" s="15"/>
      <c r="F514" s="15"/>
      <c r="G514" s="15"/>
      <c r="H514" s="15"/>
      <c r="I514" s="15"/>
      <c r="J514" s="15"/>
      <c r="K514" s="15"/>
      <c r="L514" s="15"/>
      <c r="M514" s="15"/>
      <c r="N514" s="15"/>
      <c r="O514" s="15"/>
      <c r="P514" s="15"/>
      <c r="Q514" s="15"/>
      <c r="R514" s="15"/>
      <c r="S514" s="15"/>
    </row>
    <row r="515" spans="2:19" ht="14.25" customHeight="1">
      <c r="B515" s="15"/>
      <c r="C515" s="15"/>
      <c r="D515" s="15" t="s">
        <v>5954</v>
      </c>
      <c r="E515" s="15"/>
      <c r="F515" s="15"/>
      <c r="G515" s="15"/>
      <c r="H515" s="15"/>
      <c r="I515" s="15"/>
      <c r="J515" s="15"/>
      <c r="K515" s="15"/>
      <c r="L515" s="15"/>
      <c r="M515" s="15"/>
      <c r="N515" s="15"/>
      <c r="O515" s="15"/>
      <c r="P515" s="15"/>
      <c r="Q515" s="15"/>
      <c r="R515" s="15"/>
      <c r="S515" s="15"/>
    </row>
    <row r="516" spans="2:19" ht="14.25" customHeight="1">
      <c r="B516" s="15"/>
      <c r="C516" s="15"/>
      <c r="D516" s="15" t="s">
        <v>5955</v>
      </c>
      <c r="E516" s="15"/>
      <c r="F516" s="15"/>
      <c r="G516" s="15"/>
      <c r="H516" s="15"/>
      <c r="I516" s="15"/>
      <c r="J516" s="15"/>
      <c r="K516" s="15"/>
      <c r="L516" s="15"/>
      <c r="M516" s="15"/>
      <c r="N516" s="15"/>
      <c r="O516" s="15"/>
      <c r="P516" s="15"/>
      <c r="Q516" s="15"/>
      <c r="R516" s="15"/>
      <c r="S516" s="15"/>
    </row>
    <row r="517" spans="2:19" ht="14.25" customHeight="1">
      <c r="B517" s="15"/>
      <c r="C517" s="15"/>
      <c r="D517" s="15" t="s">
        <v>5956</v>
      </c>
      <c r="E517" s="15"/>
      <c r="F517" s="15"/>
      <c r="G517" s="15"/>
      <c r="H517" s="15"/>
      <c r="I517" s="15"/>
      <c r="J517" s="15"/>
      <c r="K517" s="15"/>
      <c r="L517" s="15"/>
      <c r="M517" s="15"/>
      <c r="N517" s="15"/>
      <c r="O517" s="15"/>
      <c r="P517" s="15"/>
      <c r="Q517" s="15"/>
      <c r="R517" s="15"/>
      <c r="S517" s="15"/>
    </row>
    <row r="518" spans="2:19" ht="14.25" customHeight="1">
      <c r="B518" s="15"/>
      <c r="C518" s="15"/>
      <c r="D518" s="15" t="s">
        <v>5957</v>
      </c>
      <c r="E518" s="15"/>
      <c r="F518" s="15"/>
      <c r="G518" s="15"/>
      <c r="H518" s="15"/>
      <c r="I518" s="15"/>
      <c r="J518" s="15"/>
      <c r="K518" s="15"/>
      <c r="L518" s="15"/>
      <c r="M518" s="15"/>
      <c r="N518" s="15"/>
      <c r="O518" s="15"/>
      <c r="P518" s="15"/>
      <c r="Q518" s="15"/>
      <c r="R518" s="15"/>
      <c r="S518" s="15"/>
    </row>
    <row r="519" spans="2:19" ht="14.25" customHeight="1">
      <c r="B519" s="15"/>
      <c r="C519" s="15"/>
      <c r="D519" s="15" t="s">
        <v>5958</v>
      </c>
      <c r="E519" s="15"/>
      <c r="F519" s="15"/>
      <c r="G519" s="15"/>
      <c r="H519" s="15"/>
      <c r="I519" s="15"/>
      <c r="J519" s="15"/>
      <c r="K519" s="15"/>
      <c r="L519" s="15"/>
      <c r="M519" s="15"/>
      <c r="N519" s="15"/>
      <c r="O519" s="15"/>
      <c r="P519" s="15"/>
      <c r="Q519" s="15"/>
      <c r="R519" s="15"/>
      <c r="S519" s="15"/>
    </row>
    <row r="520" spans="2:19" ht="14.25" customHeight="1">
      <c r="B520" s="15"/>
      <c r="C520" s="15"/>
      <c r="D520" s="15" t="s">
        <v>5959</v>
      </c>
      <c r="E520" s="15"/>
      <c r="F520" s="15"/>
      <c r="G520" s="15"/>
      <c r="H520" s="15"/>
      <c r="I520" s="15"/>
      <c r="J520" s="15"/>
      <c r="K520" s="15"/>
      <c r="L520" s="15"/>
      <c r="M520" s="15"/>
      <c r="N520" s="15"/>
      <c r="O520" s="15"/>
      <c r="P520" s="15"/>
      <c r="Q520" s="15"/>
      <c r="R520" s="15"/>
      <c r="S520" s="15"/>
    </row>
    <row r="521" spans="2:19" ht="14.25" customHeight="1">
      <c r="B521" s="15"/>
      <c r="C521" s="15"/>
      <c r="D521" s="15" t="s">
        <v>5960</v>
      </c>
      <c r="E521" s="15"/>
      <c r="F521" s="15"/>
      <c r="G521" s="15"/>
      <c r="H521" s="15"/>
      <c r="I521" s="15"/>
      <c r="J521" s="15"/>
      <c r="K521" s="15"/>
      <c r="L521" s="15"/>
      <c r="M521" s="15"/>
      <c r="N521" s="15"/>
      <c r="O521" s="15"/>
      <c r="P521" s="15"/>
      <c r="Q521" s="15"/>
      <c r="R521" s="15"/>
      <c r="S521" s="15"/>
    </row>
    <row r="522" spans="2:19" ht="14.25" customHeight="1">
      <c r="B522" s="15"/>
      <c r="C522" s="15"/>
      <c r="D522" s="15" t="s">
        <v>5961</v>
      </c>
      <c r="E522" s="15"/>
      <c r="F522" s="15"/>
      <c r="G522" s="15"/>
      <c r="H522" s="15"/>
      <c r="I522" s="15"/>
      <c r="J522" s="15"/>
      <c r="K522" s="15"/>
      <c r="L522" s="15"/>
      <c r="M522" s="15"/>
      <c r="N522" s="15"/>
      <c r="O522" s="15"/>
      <c r="P522" s="15"/>
      <c r="Q522" s="15"/>
      <c r="R522" s="15"/>
      <c r="S522" s="15"/>
    </row>
    <row r="523" spans="2:19" ht="14.25" customHeight="1">
      <c r="B523" s="15"/>
      <c r="C523" s="15"/>
      <c r="D523" s="15" t="s">
        <v>5962</v>
      </c>
      <c r="E523" s="15"/>
      <c r="F523" s="15"/>
      <c r="G523" s="15"/>
      <c r="H523" s="15"/>
      <c r="I523" s="15"/>
      <c r="J523" s="15"/>
      <c r="K523" s="15"/>
      <c r="L523" s="15"/>
      <c r="M523" s="15"/>
      <c r="N523" s="15"/>
      <c r="O523" s="15"/>
      <c r="P523" s="15"/>
      <c r="Q523" s="15"/>
      <c r="R523" s="15"/>
      <c r="S523" s="15"/>
    </row>
    <row r="524" spans="2:19" ht="14.25" customHeight="1">
      <c r="B524" s="15"/>
      <c r="C524" s="15"/>
      <c r="D524" s="15" t="s">
        <v>5963</v>
      </c>
      <c r="E524" s="15"/>
      <c r="F524" s="15"/>
      <c r="G524" s="15"/>
      <c r="H524" s="15"/>
      <c r="I524" s="15"/>
      <c r="J524" s="15"/>
      <c r="K524" s="15"/>
      <c r="L524" s="15"/>
      <c r="M524" s="15"/>
      <c r="N524" s="15"/>
      <c r="O524" s="15"/>
      <c r="P524" s="15"/>
      <c r="Q524" s="15"/>
      <c r="R524" s="15"/>
      <c r="S524" s="15"/>
    </row>
    <row r="525" spans="2:19" ht="14.25" customHeight="1">
      <c r="B525" s="15"/>
      <c r="C525" s="15"/>
      <c r="D525" s="15" t="s">
        <v>5964</v>
      </c>
      <c r="E525" s="15"/>
      <c r="F525" s="15"/>
      <c r="G525" s="15"/>
      <c r="H525" s="15"/>
      <c r="I525" s="15"/>
      <c r="J525" s="15"/>
      <c r="K525" s="15"/>
      <c r="L525" s="15"/>
      <c r="M525" s="15"/>
      <c r="N525" s="15"/>
      <c r="O525" s="15"/>
      <c r="P525" s="15"/>
      <c r="Q525" s="15"/>
      <c r="R525" s="15"/>
      <c r="S525" s="15"/>
    </row>
    <row r="526" spans="2:19" ht="14.25" customHeight="1">
      <c r="B526" s="15"/>
      <c r="C526" s="15"/>
      <c r="D526" s="15" t="s">
        <v>5965</v>
      </c>
      <c r="E526" s="15"/>
      <c r="F526" s="15"/>
      <c r="G526" s="15"/>
      <c r="H526" s="15"/>
      <c r="I526" s="15"/>
      <c r="J526" s="15"/>
      <c r="K526" s="15"/>
      <c r="L526" s="15"/>
      <c r="M526" s="15"/>
      <c r="N526" s="15"/>
      <c r="O526" s="15"/>
      <c r="P526" s="15"/>
      <c r="Q526" s="15"/>
      <c r="R526" s="15"/>
      <c r="S526" s="15"/>
    </row>
    <row r="527" spans="2:19" ht="14.25" customHeight="1">
      <c r="B527" s="15"/>
      <c r="C527" s="15"/>
      <c r="D527" s="15" t="s">
        <v>5966</v>
      </c>
      <c r="E527" s="15"/>
      <c r="F527" s="15"/>
      <c r="G527" s="15"/>
      <c r="H527" s="15"/>
      <c r="I527" s="15"/>
      <c r="J527" s="15"/>
      <c r="K527" s="15"/>
      <c r="L527" s="15"/>
      <c r="M527" s="15"/>
      <c r="N527" s="15"/>
      <c r="O527" s="15"/>
      <c r="P527" s="15"/>
      <c r="Q527" s="15"/>
      <c r="R527" s="15"/>
      <c r="S527" s="15"/>
    </row>
    <row r="528" spans="2:19" ht="14.25" customHeight="1">
      <c r="B528" s="15"/>
      <c r="C528" s="15"/>
      <c r="D528" s="15" t="s">
        <v>5967</v>
      </c>
      <c r="E528" s="15"/>
      <c r="F528" s="15"/>
      <c r="G528" s="15"/>
      <c r="H528" s="15"/>
      <c r="I528" s="15"/>
      <c r="J528" s="15"/>
      <c r="K528" s="15"/>
      <c r="L528" s="15"/>
      <c r="M528" s="15"/>
      <c r="N528" s="15"/>
      <c r="O528" s="15"/>
      <c r="P528" s="15"/>
      <c r="Q528" s="15"/>
      <c r="R528" s="15"/>
      <c r="S528" s="15"/>
    </row>
    <row r="529" spans="2:19" ht="14.25" customHeight="1">
      <c r="B529" s="15"/>
      <c r="C529" s="15"/>
      <c r="D529" s="15" t="s">
        <v>5968</v>
      </c>
      <c r="E529" s="15"/>
      <c r="F529" s="15"/>
      <c r="G529" s="15"/>
      <c r="H529" s="15"/>
      <c r="I529" s="15"/>
      <c r="J529" s="15"/>
      <c r="K529" s="15"/>
      <c r="L529" s="15"/>
      <c r="M529" s="15"/>
      <c r="N529" s="15"/>
      <c r="O529" s="15"/>
      <c r="P529" s="15"/>
      <c r="Q529" s="15"/>
      <c r="R529" s="15"/>
      <c r="S529" s="15"/>
    </row>
    <row r="530" spans="2:19" ht="14.25" customHeight="1">
      <c r="B530" s="15"/>
      <c r="C530" s="15"/>
      <c r="D530" s="15" t="s">
        <v>5969</v>
      </c>
      <c r="E530" s="15"/>
      <c r="F530" s="15"/>
      <c r="G530" s="15"/>
      <c r="H530" s="15"/>
      <c r="I530" s="15"/>
      <c r="J530" s="15"/>
      <c r="K530" s="15"/>
      <c r="L530" s="15"/>
      <c r="M530" s="15"/>
      <c r="N530" s="15"/>
      <c r="O530" s="15"/>
      <c r="P530" s="15"/>
      <c r="Q530" s="15"/>
      <c r="R530" s="15"/>
      <c r="S530" s="15"/>
    </row>
    <row r="531" spans="2:19" ht="14.25" customHeight="1">
      <c r="B531" s="15"/>
      <c r="C531" s="15"/>
      <c r="D531" s="15" t="s">
        <v>5970</v>
      </c>
      <c r="E531" s="15"/>
      <c r="F531" s="15"/>
      <c r="G531" s="15"/>
      <c r="H531" s="15"/>
      <c r="I531" s="15"/>
      <c r="J531" s="15"/>
      <c r="K531" s="15"/>
      <c r="L531" s="15"/>
      <c r="M531" s="15"/>
      <c r="N531" s="15"/>
      <c r="O531" s="15"/>
      <c r="P531" s="15"/>
      <c r="Q531" s="15"/>
      <c r="R531" s="15"/>
      <c r="S531" s="15"/>
    </row>
    <row r="532" spans="2:19" ht="14.25" customHeight="1">
      <c r="B532" s="15"/>
      <c r="C532" s="15"/>
      <c r="D532" s="15" t="s">
        <v>5971</v>
      </c>
      <c r="E532" s="15"/>
      <c r="F532" s="15"/>
      <c r="G532" s="15"/>
      <c r="H532" s="15"/>
      <c r="I532" s="15"/>
      <c r="J532" s="15"/>
      <c r="K532" s="15"/>
      <c r="L532" s="15"/>
      <c r="M532" s="15"/>
      <c r="N532" s="15"/>
      <c r="O532" s="15"/>
      <c r="P532" s="15"/>
      <c r="Q532" s="15"/>
      <c r="R532" s="15"/>
      <c r="S532" s="15"/>
    </row>
    <row r="533" spans="2:19" ht="14.25" customHeight="1">
      <c r="B533" s="15"/>
      <c r="C533" s="15"/>
      <c r="D533" s="15" t="s">
        <v>5972</v>
      </c>
      <c r="E533" s="15"/>
      <c r="F533" s="15"/>
      <c r="G533" s="15"/>
      <c r="H533" s="15"/>
      <c r="I533" s="15"/>
      <c r="J533" s="15"/>
      <c r="K533" s="15"/>
      <c r="L533" s="15"/>
      <c r="M533" s="15"/>
      <c r="N533" s="15"/>
      <c r="O533" s="15"/>
      <c r="P533" s="15"/>
      <c r="Q533" s="15"/>
      <c r="R533" s="15"/>
      <c r="S533" s="15"/>
    </row>
    <row r="534" spans="2:19" ht="14.25" customHeight="1">
      <c r="B534" s="15"/>
      <c r="C534" s="15"/>
      <c r="D534" s="15" t="s">
        <v>5973</v>
      </c>
      <c r="E534" s="15"/>
      <c r="F534" s="15"/>
      <c r="G534" s="15"/>
      <c r="H534" s="15"/>
      <c r="I534" s="15"/>
      <c r="J534" s="15"/>
      <c r="K534" s="15"/>
      <c r="L534" s="15"/>
      <c r="M534" s="15"/>
      <c r="N534" s="15"/>
      <c r="O534" s="15"/>
      <c r="P534" s="15"/>
      <c r="Q534" s="15"/>
      <c r="R534" s="15"/>
      <c r="S534" s="15"/>
    </row>
    <row r="535" spans="2:19" ht="14.25" customHeight="1">
      <c r="B535" s="15"/>
      <c r="C535" s="15"/>
      <c r="D535" s="15" t="s">
        <v>5974</v>
      </c>
      <c r="E535" s="15"/>
      <c r="F535" s="15"/>
      <c r="G535" s="15"/>
      <c r="H535" s="15"/>
      <c r="I535" s="15"/>
      <c r="J535" s="15"/>
      <c r="K535" s="15"/>
      <c r="L535" s="15"/>
      <c r="M535" s="15"/>
      <c r="N535" s="15"/>
      <c r="O535" s="15"/>
      <c r="P535" s="15"/>
      <c r="Q535" s="15"/>
      <c r="R535" s="15"/>
      <c r="S535" s="15"/>
    </row>
    <row r="536" spans="2:19" ht="14.25" customHeight="1">
      <c r="B536" s="15"/>
      <c r="C536" s="15"/>
      <c r="D536" s="15" t="s">
        <v>5975</v>
      </c>
      <c r="E536" s="15"/>
      <c r="F536" s="15"/>
      <c r="G536" s="15"/>
      <c r="H536" s="15"/>
      <c r="I536" s="15"/>
      <c r="J536" s="15"/>
      <c r="K536" s="15"/>
      <c r="L536" s="15"/>
      <c r="M536" s="15"/>
      <c r="N536" s="15"/>
      <c r="O536" s="15"/>
      <c r="P536" s="15"/>
      <c r="Q536" s="15"/>
      <c r="R536" s="15"/>
      <c r="S536" s="15"/>
    </row>
    <row r="537" spans="2:19" ht="14.25" customHeight="1">
      <c r="B537" s="15"/>
      <c r="C537" s="15"/>
      <c r="D537" s="15" t="s">
        <v>5976</v>
      </c>
      <c r="E537" s="15"/>
      <c r="F537" s="15"/>
      <c r="G537" s="15"/>
      <c r="H537" s="15"/>
      <c r="I537" s="15"/>
      <c r="J537" s="15"/>
      <c r="K537" s="15"/>
      <c r="L537" s="15"/>
      <c r="M537" s="15"/>
      <c r="N537" s="15"/>
      <c r="O537" s="15"/>
      <c r="P537" s="15"/>
      <c r="Q537" s="15"/>
      <c r="R537" s="15"/>
      <c r="S537" s="15"/>
    </row>
    <row r="538" spans="2:19" ht="14.25" customHeight="1">
      <c r="B538" s="15"/>
      <c r="C538" s="15"/>
      <c r="D538" s="15" t="s">
        <v>5977</v>
      </c>
      <c r="E538" s="15"/>
      <c r="F538" s="15"/>
      <c r="G538" s="15"/>
      <c r="H538" s="15"/>
      <c r="I538" s="15"/>
      <c r="J538" s="15"/>
      <c r="K538" s="15"/>
      <c r="L538" s="15"/>
      <c r="M538" s="15"/>
      <c r="N538" s="15"/>
      <c r="O538" s="15"/>
      <c r="P538" s="15"/>
      <c r="Q538" s="15"/>
      <c r="R538" s="15"/>
      <c r="S538" s="15"/>
    </row>
  </sheetData>
  <mergeCells count="646">
    <mergeCell ref="E5:Q6"/>
    <mergeCell ref="C27:J27"/>
    <mergeCell ref="L27:O27"/>
    <mergeCell ref="C28:J28"/>
    <mergeCell ref="L28:O28"/>
    <mergeCell ref="D39:E39"/>
    <mergeCell ref="O39:R39"/>
    <mergeCell ref="O41:R41"/>
    <mergeCell ref="K223:M223"/>
    <mergeCell ref="O223:Q223"/>
    <mergeCell ref="D44:E44"/>
    <mergeCell ref="O44:R44"/>
    <mergeCell ref="O45:R45"/>
    <mergeCell ref="O46:P46"/>
    <mergeCell ref="Q46:R46"/>
    <mergeCell ref="D42:E42"/>
    <mergeCell ref="O42:R42"/>
    <mergeCell ref="O43:R43"/>
    <mergeCell ref="C29:J29"/>
    <mergeCell ref="L29:O29"/>
    <mergeCell ref="C30:J30"/>
    <mergeCell ref="L30:O30"/>
    <mergeCell ref="C31:J31"/>
    <mergeCell ref="L31:O31"/>
    <mergeCell ref="J52:K52"/>
    <mergeCell ref="M52:N52"/>
    <mergeCell ref="H53:I53"/>
    <mergeCell ref="J53:K53"/>
    <mergeCell ref="M53:N53"/>
    <mergeCell ref="P53:S53"/>
    <mergeCell ref="F48:G48"/>
    <mergeCell ref="O48:P48"/>
    <mergeCell ref="J50:K50"/>
    <mergeCell ref="J51:K51"/>
    <mergeCell ref="M51:N51"/>
    <mergeCell ref="H56:I56"/>
    <mergeCell ref="J56:K56"/>
    <mergeCell ref="M56:N56"/>
    <mergeCell ref="P56:S56"/>
    <mergeCell ref="H57:I57"/>
    <mergeCell ref="J57:K57"/>
    <mergeCell ref="M57:N57"/>
    <mergeCell ref="P57:S57"/>
    <mergeCell ref="H54:I54"/>
    <mergeCell ref="J54:K54"/>
    <mergeCell ref="M54:N54"/>
    <mergeCell ref="P54:S54"/>
    <mergeCell ref="H55:I55"/>
    <mergeCell ref="J55:K55"/>
    <mergeCell ref="M55:N55"/>
    <mergeCell ref="P55:S55"/>
    <mergeCell ref="H60:I60"/>
    <mergeCell ref="J60:K60"/>
    <mergeCell ref="M60:N60"/>
    <mergeCell ref="P60:S60"/>
    <mergeCell ref="H61:I61"/>
    <mergeCell ref="J61:K61"/>
    <mergeCell ref="M61:N61"/>
    <mergeCell ref="P61:S61"/>
    <mergeCell ref="H58:I58"/>
    <mergeCell ref="J58:K58"/>
    <mergeCell ref="M58:N58"/>
    <mergeCell ref="P58:S58"/>
    <mergeCell ref="H59:I59"/>
    <mergeCell ref="J59:K59"/>
    <mergeCell ref="M59:N59"/>
    <mergeCell ref="P59:S59"/>
    <mergeCell ref="H64:I64"/>
    <mergeCell ref="J64:K64"/>
    <mergeCell ref="M64:N64"/>
    <mergeCell ref="P64:S64"/>
    <mergeCell ref="H65:I65"/>
    <mergeCell ref="J65:K65"/>
    <mergeCell ref="M65:N65"/>
    <mergeCell ref="P65:S65"/>
    <mergeCell ref="H62:I62"/>
    <mergeCell ref="J62:K62"/>
    <mergeCell ref="M62:N62"/>
    <mergeCell ref="P62:S62"/>
    <mergeCell ref="H63:I63"/>
    <mergeCell ref="J63:K63"/>
    <mergeCell ref="M63:N63"/>
    <mergeCell ref="P63:S63"/>
    <mergeCell ref="H68:I68"/>
    <mergeCell ref="J68:K68"/>
    <mergeCell ref="M68:N68"/>
    <mergeCell ref="P68:S68"/>
    <mergeCell ref="H69:I69"/>
    <mergeCell ref="J69:K69"/>
    <mergeCell ref="M69:N69"/>
    <mergeCell ref="P69:S69"/>
    <mergeCell ref="H66:I66"/>
    <mergeCell ref="J66:K66"/>
    <mergeCell ref="M66:N66"/>
    <mergeCell ref="P66:S66"/>
    <mergeCell ref="H67:I67"/>
    <mergeCell ref="J67:K67"/>
    <mergeCell ref="M67:N67"/>
    <mergeCell ref="P67:S67"/>
    <mergeCell ref="J72:K72"/>
    <mergeCell ref="M72:N72"/>
    <mergeCell ref="P72:S72"/>
    <mergeCell ref="J77:K77"/>
    <mergeCell ref="D78:I78"/>
    <mergeCell ref="J78:K78"/>
    <mergeCell ref="H70:I70"/>
    <mergeCell ref="J70:K70"/>
    <mergeCell ref="M70:N70"/>
    <mergeCell ref="P70:S70"/>
    <mergeCell ref="H71:I71"/>
    <mergeCell ref="J71:K71"/>
    <mergeCell ref="M71:N71"/>
    <mergeCell ref="P71:S71"/>
    <mergeCell ref="D82:I82"/>
    <mergeCell ref="J82:K82"/>
    <mergeCell ref="D83:I83"/>
    <mergeCell ref="J83:K83"/>
    <mergeCell ref="D84:I84"/>
    <mergeCell ref="J84:K84"/>
    <mergeCell ref="D79:I79"/>
    <mergeCell ref="J79:K79"/>
    <mergeCell ref="D80:I80"/>
    <mergeCell ref="J80:K80"/>
    <mergeCell ref="D81:I81"/>
    <mergeCell ref="J81:K81"/>
    <mergeCell ref="D88:I88"/>
    <mergeCell ref="J88:K88"/>
    <mergeCell ref="D89:I89"/>
    <mergeCell ref="J89:K89"/>
    <mergeCell ref="D90:I90"/>
    <mergeCell ref="J90:K90"/>
    <mergeCell ref="M99:O99"/>
    <mergeCell ref="M100:O100"/>
    <mergeCell ref="D85:I85"/>
    <mergeCell ref="J85:K85"/>
    <mergeCell ref="D86:I86"/>
    <mergeCell ref="J86:K86"/>
    <mergeCell ref="D87:I87"/>
    <mergeCell ref="J87:K87"/>
    <mergeCell ref="M101:O101"/>
    <mergeCell ref="M102:O102"/>
    <mergeCell ref="M103:O103"/>
    <mergeCell ref="M104:O104"/>
    <mergeCell ref="M95:O95"/>
    <mergeCell ref="M96:O96"/>
    <mergeCell ref="M97:O97"/>
    <mergeCell ref="M98:O98"/>
    <mergeCell ref="K115:M115"/>
    <mergeCell ref="O115:Q115"/>
    <mergeCell ref="K116:M116"/>
    <mergeCell ref="O116:Q116"/>
    <mergeCell ref="C120:Q122"/>
    <mergeCell ref="J123:K123"/>
    <mergeCell ref="M123:N123"/>
    <mergeCell ref="P123:Q123"/>
    <mergeCell ref="M105:O105"/>
    <mergeCell ref="M106:O106"/>
    <mergeCell ref="M107:O107"/>
    <mergeCell ref="K112:M113"/>
    <mergeCell ref="K114:M114"/>
    <mergeCell ref="O114:Q114"/>
    <mergeCell ref="J126:K126"/>
    <mergeCell ref="M126:N126"/>
    <mergeCell ref="P126:Q126"/>
    <mergeCell ref="R126:S126"/>
    <mergeCell ref="J127:K127"/>
    <mergeCell ref="M127:N127"/>
    <mergeCell ref="P127:Q127"/>
    <mergeCell ref="R127:S127"/>
    <mergeCell ref="J124:K124"/>
    <mergeCell ref="M124:N124"/>
    <mergeCell ref="O124:R124"/>
    <mergeCell ref="J125:K125"/>
    <mergeCell ref="M125:N125"/>
    <mergeCell ref="P125:Q125"/>
    <mergeCell ref="R125:S125"/>
    <mergeCell ref="J130:K130"/>
    <mergeCell ref="M130:N130"/>
    <mergeCell ref="P130:Q130"/>
    <mergeCell ref="R130:S130"/>
    <mergeCell ref="J131:K131"/>
    <mergeCell ref="M131:N131"/>
    <mergeCell ref="P131:Q131"/>
    <mergeCell ref="R131:S131"/>
    <mergeCell ref="J128:K128"/>
    <mergeCell ref="M128:N128"/>
    <mergeCell ref="P128:Q128"/>
    <mergeCell ref="R128:S128"/>
    <mergeCell ref="J129:K129"/>
    <mergeCell ref="M129:N129"/>
    <mergeCell ref="P129:Q129"/>
    <mergeCell ref="R129:S129"/>
    <mergeCell ref="J134:K134"/>
    <mergeCell ref="M134:N134"/>
    <mergeCell ref="P134:Q134"/>
    <mergeCell ref="R134:S134"/>
    <mergeCell ref="J135:K135"/>
    <mergeCell ref="M135:N135"/>
    <mergeCell ref="P135:Q135"/>
    <mergeCell ref="R135:S135"/>
    <mergeCell ref="J132:K132"/>
    <mergeCell ref="M132:N132"/>
    <mergeCell ref="P132:Q132"/>
    <mergeCell ref="R132:S132"/>
    <mergeCell ref="J133:K133"/>
    <mergeCell ref="M133:N133"/>
    <mergeCell ref="P133:Q133"/>
    <mergeCell ref="R133:S133"/>
    <mergeCell ref="J138:K138"/>
    <mergeCell ref="M138:N138"/>
    <mergeCell ref="P138:Q138"/>
    <mergeCell ref="R138:S138"/>
    <mergeCell ref="M139:N139"/>
    <mergeCell ref="P139:Q139"/>
    <mergeCell ref="J136:K136"/>
    <mergeCell ref="M136:N136"/>
    <mergeCell ref="P136:Q136"/>
    <mergeCell ref="R136:S136"/>
    <mergeCell ref="J137:K137"/>
    <mergeCell ref="M137:N137"/>
    <mergeCell ref="P137:Q137"/>
    <mergeCell ref="R137:S137"/>
    <mergeCell ref="R145:S145"/>
    <mergeCell ref="I146:J146"/>
    <mergeCell ref="K146:M146"/>
    <mergeCell ref="O146:Q146"/>
    <mergeCell ref="R146:S146"/>
    <mergeCell ref="K143:M143"/>
    <mergeCell ref="O143:Q143"/>
    <mergeCell ref="I144:J144"/>
    <mergeCell ref="K144:M144"/>
    <mergeCell ref="O144:Q144"/>
    <mergeCell ref="R144:S144"/>
    <mergeCell ref="I147:J147"/>
    <mergeCell ref="K147:M147"/>
    <mergeCell ref="O147:Q147"/>
    <mergeCell ref="I148:J148"/>
    <mergeCell ref="K148:M148"/>
    <mergeCell ref="O148:Q148"/>
    <mergeCell ref="I145:J145"/>
    <mergeCell ref="K145:M145"/>
    <mergeCell ref="O145:Q145"/>
    <mergeCell ref="I151:J151"/>
    <mergeCell ref="K151:M151"/>
    <mergeCell ref="O151:Q151"/>
    <mergeCell ref="I152:J152"/>
    <mergeCell ref="K152:M152"/>
    <mergeCell ref="O152:Q152"/>
    <mergeCell ref="R148:S148"/>
    <mergeCell ref="I149:J149"/>
    <mergeCell ref="K149:M149"/>
    <mergeCell ref="O149:Q149"/>
    <mergeCell ref="R149:S149"/>
    <mergeCell ref="I150:J150"/>
    <mergeCell ref="K150:M150"/>
    <mergeCell ref="O150:Q150"/>
    <mergeCell ref="I155:J155"/>
    <mergeCell ref="K155:M155"/>
    <mergeCell ref="O155:Q155"/>
    <mergeCell ref="I156:J156"/>
    <mergeCell ref="K156:M156"/>
    <mergeCell ref="O156:Q156"/>
    <mergeCell ref="I153:J153"/>
    <mergeCell ref="K153:M153"/>
    <mergeCell ref="O153:Q153"/>
    <mergeCell ref="I154:J154"/>
    <mergeCell ref="K154:M154"/>
    <mergeCell ref="O154:Q154"/>
    <mergeCell ref="K159:M159"/>
    <mergeCell ref="O159:Q159"/>
    <mergeCell ref="K160:M160"/>
    <mergeCell ref="O160:Q160"/>
    <mergeCell ref="K161:M161"/>
    <mergeCell ref="O161:Q161"/>
    <mergeCell ref="R156:S156"/>
    <mergeCell ref="I157:J157"/>
    <mergeCell ref="K157:M157"/>
    <mergeCell ref="O157:Q157"/>
    <mergeCell ref="R157:S157"/>
    <mergeCell ref="K158:M158"/>
    <mergeCell ref="O158:Q158"/>
    <mergeCell ref="K165:M165"/>
    <mergeCell ref="O165:Q165"/>
    <mergeCell ref="I166:J166"/>
    <mergeCell ref="K166:M166"/>
    <mergeCell ref="O166:Q166"/>
    <mergeCell ref="R166:S166"/>
    <mergeCell ref="K162:M162"/>
    <mergeCell ref="O162:Q162"/>
    <mergeCell ref="K163:M163"/>
    <mergeCell ref="O163:Q163"/>
    <mergeCell ref="K164:M164"/>
    <mergeCell ref="O164:Q164"/>
    <mergeCell ref="K170:M170"/>
    <mergeCell ref="O170:Q170"/>
    <mergeCell ref="K171:M171"/>
    <mergeCell ref="O171:Q171"/>
    <mergeCell ref="I172:J172"/>
    <mergeCell ref="K172:M172"/>
    <mergeCell ref="O172:Q172"/>
    <mergeCell ref="K167:M167"/>
    <mergeCell ref="O167:Q167"/>
    <mergeCell ref="K168:M168"/>
    <mergeCell ref="O168:Q168"/>
    <mergeCell ref="K169:M169"/>
    <mergeCell ref="O169:Q169"/>
    <mergeCell ref="I175:J175"/>
    <mergeCell ref="K175:M175"/>
    <mergeCell ref="O175:Q175"/>
    <mergeCell ref="R175:S175"/>
    <mergeCell ref="I176:J176"/>
    <mergeCell ref="K176:M176"/>
    <mergeCell ref="O176:Q176"/>
    <mergeCell ref="R176:S176"/>
    <mergeCell ref="R172:S172"/>
    <mergeCell ref="K173:M173"/>
    <mergeCell ref="O173:Q173"/>
    <mergeCell ref="K174:M174"/>
    <mergeCell ref="O174:Q174"/>
    <mergeCell ref="R174:S174"/>
    <mergeCell ref="R185:S185"/>
    <mergeCell ref="K180:M180"/>
    <mergeCell ref="O180:Q180"/>
    <mergeCell ref="K181:M181"/>
    <mergeCell ref="O181:Q181"/>
    <mergeCell ref="K182:M182"/>
    <mergeCell ref="O182:Q182"/>
    <mergeCell ref="K177:M177"/>
    <mergeCell ref="O177:Q177"/>
    <mergeCell ref="K178:M178"/>
    <mergeCell ref="O178:Q178"/>
    <mergeCell ref="K179:M179"/>
    <mergeCell ref="O179:Q179"/>
    <mergeCell ref="K186:M186"/>
    <mergeCell ref="O186:Q186"/>
    <mergeCell ref="K187:M187"/>
    <mergeCell ref="O187:Q187"/>
    <mergeCell ref="K188:M188"/>
    <mergeCell ref="O188:Q188"/>
    <mergeCell ref="K183:M183"/>
    <mergeCell ref="O183:Q183"/>
    <mergeCell ref="I185:J185"/>
    <mergeCell ref="K185:M185"/>
    <mergeCell ref="O185:Q185"/>
    <mergeCell ref="I193:J193"/>
    <mergeCell ref="K193:M193"/>
    <mergeCell ref="O193:Q193"/>
    <mergeCell ref="R193:S193"/>
    <mergeCell ref="K194:M194"/>
    <mergeCell ref="O194:Q194"/>
    <mergeCell ref="K189:M189"/>
    <mergeCell ref="O189:Q189"/>
    <mergeCell ref="K191:M191"/>
    <mergeCell ref="O191:Q191"/>
    <mergeCell ref="K192:M192"/>
    <mergeCell ref="O192:Q192"/>
    <mergeCell ref="K198:M198"/>
    <mergeCell ref="O198:Q198"/>
    <mergeCell ref="K205:M205"/>
    <mergeCell ref="O205:Q205"/>
    <mergeCell ref="I206:J206"/>
    <mergeCell ref="K206:M206"/>
    <mergeCell ref="O206:Q206"/>
    <mergeCell ref="K195:M195"/>
    <mergeCell ref="O195:Q195"/>
    <mergeCell ref="K196:M196"/>
    <mergeCell ref="O196:Q196"/>
    <mergeCell ref="K197:M197"/>
    <mergeCell ref="O197:Q197"/>
    <mergeCell ref="I209:J209"/>
    <mergeCell ref="K209:M209"/>
    <mergeCell ref="O209:Q209"/>
    <mergeCell ref="I210:J210"/>
    <mergeCell ref="K210:M210"/>
    <mergeCell ref="O210:Q210"/>
    <mergeCell ref="R206:S206"/>
    <mergeCell ref="I207:J207"/>
    <mergeCell ref="K207:M207"/>
    <mergeCell ref="O207:Q207"/>
    <mergeCell ref="I208:J208"/>
    <mergeCell ref="K208:M208"/>
    <mergeCell ref="O208:Q208"/>
    <mergeCell ref="I213:J213"/>
    <mergeCell ref="K213:M213"/>
    <mergeCell ref="O213:Q213"/>
    <mergeCell ref="I214:J214"/>
    <mergeCell ref="K214:M214"/>
    <mergeCell ref="O214:Q214"/>
    <mergeCell ref="I211:J211"/>
    <mergeCell ref="K211:M211"/>
    <mergeCell ref="O211:Q211"/>
    <mergeCell ref="I212:J212"/>
    <mergeCell ref="K212:M212"/>
    <mergeCell ref="O212:Q212"/>
    <mergeCell ref="K217:M217"/>
    <mergeCell ref="O217:Q217"/>
    <mergeCell ref="I218:J218"/>
    <mergeCell ref="K218:M218"/>
    <mergeCell ref="O218:Q218"/>
    <mergeCell ref="R218:S218"/>
    <mergeCell ref="I215:J215"/>
    <mergeCell ref="K215:M215"/>
    <mergeCell ref="O215:Q215"/>
    <mergeCell ref="I216:J216"/>
    <mergeCell ref="K216:M216"/>
    <mergeCell ref="O216:Q216"/>
    <mergeCell ref="K222:M222"/>
    <mergeCell ref="O222:Q222"/>
    <mergeCell ref="K224:M224"/>
    <mergeCell ref="O224:Q224"/>
    <mergeCell ref="I225:J225"/>
    <mergeCell ref="K225:M225"/>
    <mergeCell ref="O225:Q225"/>
    <mergeCell ref="K219:M219"/>
    <mergeCell ref="O219:Q219"/>
    <mergeCell ref="K220:M220"/>
    <mergeCell ref="O220:Q220"/>
    <mergeCell ref="K221:M221"/>
    <mergeCell ref="O221:Q221"/>
    <mergeCell ref="I234:J234"/>
    <mergeCell ref="K234:M234"/>
    <mergeCell ref="O234:Q234"/>
    <mergeCell ref="R234:S234"/>
    <mergeCell ref="I235:J235"/>
    <mergeCell ref="K235:M235"/>
    <mergeCell ref="O235:Q235"/>
    <mergeCell ref="R235:S235"/>
    <mergeCell ref="R225:S225"/>
    <mergeCell ref="K228:M228"/>
    <mergeCell ref="O228:Q228"/>
    <mergeCell ref="K232:M232"/>
    <mergeCell ref="O232:Q232"/>
    <mergeCell ref="I233:J233"/>
    <mergeCell ref="K233:M233"/>
    <mergeCell ref="O233:Q233"/>
    <mergeCell ref="R233:S233"/>
    <mergeCell ref="I238:J238"/>
    <mergeCell ref="K238:M238"/>
    <mergeCell ref="O238:Q238"/>
    <mergeCell ref="R238:S238"/>
    <mergeCell ref="I239:J239"/>
    <mergeCell ref="K239:M239"/>
    <mergeCell ref="O239:Q239"/>
    <mergeCell ref="R239:S239"/>
    <mergeCell ref="I236:J236"/>
    <mergeCell ref="K236:M236"/>
    <mergeCell ref="O236:Q236"/>
    <mergeCell ref="R236:S236"/>
    <mergeCell ref="I237:J237"/>
    <mergeCell ref="K237:M237"/>
    <mergeCell ref="O237:Q237"/>
    <mergeCell ref="R237:S237"/>
    <mergeCell ref="I242:J242"/>
    <mergeCell ref="K242:M242"/>
    <mergeCell ref="O242:Q242"/>
    <mergeCell ref="R242:S242"/>
    <mergeCell ref="I243:J243"/>
    <mergeCell ref="K243:M243"/>
    <mergeCell ref="O243:Q243"/>
    <mergeCell ref="R243:S243"/>
    <mergeCell ref="I240:J240"/>
    <mergeCell ref="K240:M240"/>
    <mergeCell ref="O240:Q240"/>
    <mergeCell ref="R240:S240"/>
    <mergeCell ref="I241:J241"/>
    <mergeCell ref="K241:M241"/>
    <mergeCell ref="O241:Q241"/>
    <mergeCell ref="R241:S241"/>
    <mergeCell ref="I246:J246"/>
    <mergeCell ref="K246:M246"/>
    <mergeCell ref="O246:Q246"/>
    <mergeCell ref="R246:S246"/>
    <mergeCell ref="I247:J247"/>
    <mergeCell ref="K247:M247"/>
    <mergeCell ref="R247:S247"/>
    <mergeCell ref="I244:J244"/>
    <mergeCell ref="K244:M244"/>
    <mergeCell ref="O244:Q244"/>
    <mergeCell ref="R244:S244"/>
    <mergeCell ref="I245:J245"/>
    <mergeCell ref="K245:M245"/>
    <mergeCell ref="O245:Q245"/>
    <mergeCell ref="R245:S245"/>
    <mergeCell ref="I250:J250"/>
    <mergeCell ref="K250:M250"/>
    <mergeCell ref="O250:Q250"/>
    <mergeCell ref="R250:S250"/>
    <mergeCell ref="K254:M254"/>
    <mergeCell ref="O254:Q254"/>
    <mergeCell ref="I248:J248"/>
    <mergeCell ref="K248:M248"/>
    <mergeCell ref="O248:Q248"/>
    <mergeCell ref="R248:S248"/>
    <mergeCell ref="I249:J249"/>
    <mergeCell ref="K249:M249"/>
    <mergeCell ref="O249:Q249"/>
    <mergeCell ref="R249:S249"/>
    <mergeCell ref="H257:J257"/>
    <mergeCell ref="K257:M257"/>
    <mergeCell ref="O257:Q257"/>
    <mergeCell ref="R257:S257"/>
    <mergeCell ref="H258:J258"/>
    <mergeCell ref="K258:M258"/>
    <mergeCell ref="O258:Q258"/>
    <mergeCell ref="R258:S258"/>
    <mergeCell ref="H255:J255"/>
    <mergeCell ref="K255:M255"/>
    <mergeCell ref="O255:Q255"/>
    <mergeCell ref="R255:S255"/>
    <mergeCell ref="H256:J256"/>
    <mergeCell ref="K256:M256"/>
    <mergeCell ref="O256:Q256"/>
    <mergeCell ref="R256:S256"/>
    <mergeCell ref="K262:M262"/>
    <mergeCell ref="O262:Q262"/>
    <mergeCell ref="R262:S262"/>
    <mergeCell ref="H263:J263"/>
    <mergeCell ref="K263:M263"/>
    <mergeCell ref="O263:Q263"/>
    <mergeCell ref="R263:S263"/>
    <mergeCell ref="H259:J259"/>
    <mergeCell ref="K259:M259"/>
    <mergeCell ref="O259:Q259"/>
    <mergeCell ref="R259:S259"/>
    <mergeCell ref="H260:J260"/>
    <mergeCell ref="K260:M260"/>
    <mergeCell ref="O260:Q260"/>
    <mergeCell ref="K261:M261"/>
    <mergeCell ref="O261:Q261"/>
    <mergeCell ref="R264:S264"/>
    <mergeCell ref="H265:J265"/>
    <mergeCell ref="K265:M265"/>
    <mergeCell ref="O265:Q265"/>
    <mergeCell ref="R265:S265"/>
    <mergeCell ref="H266:J266"/>
    <mergeCell ref="K266:M266"/>
    <mergeCell ref="O266:Q266"/>
    <mergeCell ref="R266:S266"/>
    <mergeCell ref="H269:J269"/>
    <mergeCell ref="K269:M269"/>
    <mergeCell ref="O269:Q269"/>
    <mergeCell ref="R269:S269"/>
    <mergeCell ref="K270:M270"/>
    <mergeCell ref="O270:Q270"/>
    <mergeCell ref="R270:S270"/>
    <mergeCell ref="K267:M267"/>
    <mergeCell ref="O267:Q267"/>
    <mergeCell ref="R267:S267"/>
    <mergeCell ref="K268:M268"/>
    <mergeCell ref="O268:Q268"/>
    <mergeCell ref="R268:S268"/>
    <mergeCell ref="O287:Q287"/>
    <mergeCell ref="K271:M271"/>
    <mergeCell ref="O271:Q271"/>
    <mergeCell ref="R271:S271"/>
    <mergeCell ref="R272:S272"/>
    <mergeCell ref="H273:J273"/>
    <mergeCell ref="K273:M273"/>
    <mergeCell ref="O273:Q273"/>
    <mergeCell ref="R273:S273"/>
    <mergeCell ref="O40:R40"/>
    <mergeCell ref="D328:Q330"/>
    <mergeCell ref="L315:N315"/>
    <mergeCell ref="L304:N304"/>
    <mergeCell ref="L305:N305"/>
    <mergeCell ref="L306:Q314"/>
    <mergeCell ref="K293:M294"/>
    <mergeCell ref="K295:K296"/>
    <mergeCell ref="M295:M296"/>
    <mergeCell ref="O295:Q296"/>
    <mergeCell ref="O297:Q297"/>
    <mergeCell ref="O298:Q298"/>
    <mergeCell ref="K288:M288"/>
    <mergeCell ref="O288:Q288"/>
    <mergeCell ref="K289:M289"/>
    <mergeCell ref="O289:Q289"/>
    <mergeCell ref="K290:M290"/>
    <mergeCell ref="O290:Q290"/>
    <mergeCell ref="R274:S274"/>
    <mergeCell ref="K278:M278"/>
    <mergeCell ref="O278:Q278"/>
    <mergeCell ref="K279:M279"/>
    <mergeCell ref="O279:Q279"/>
    <mergeCell ref="K287:M287"/>
    <mergeCell ref="K335:M335"/>
    <mergeCell ref="O335:Q335"/>
    <mergeCell ref="K336:M336"/>
    <mergeCell ref="O336:Q336"/>
    <mergeCell ref="I343:L343"/>
    <mergeCell ref="N343:Q343"/>
    <mergeCell ref="I344:J344"/>
    <mergeCell ref="K344:L344"/>
    <mergeCell ref="N344:O344"/>
    <mergeCell ref="P344:Q344"/>
    <mergeCell ref="I345:J345"/>
    <mergeCell ref="K345:L345"/>
    <mergeCell ref="N345:O345"/>
    <mergeCell ref="P345:Q345"/>
    <mergeCell ref="I346:J346"/>
    <mergeCell ref="K346:L346"/>
    <mergeCell ref="N346:O346"/>
    <mergeCell ref="P346:Q346"/>
    <mergeCell ref="I347:J347"/>
    <mergeCell ref="K347:L347"/>
    <mergeCell ref="N347:O347"/>
    <mergeCell ref="P347:Q347"/>
    <mergeCell ref="I348:J348"/>
    <mergeCell ref="K348:L348"/>
    <mergeCell ref="N348:O348"/>
    <mergeCell ref="P348:Q348"/>
    <mergeCell ref="I349:J349"/>
    <mergeCell ref="K349:L349"/>
    <mergeCell ref="N349:O349"/>
    <mergeCell ref="P349:Q349"/>
    <mergeCell ref="I350:J350"/>
    <mergeCell ref="K350:L350"/>
    <mergeCell ref="N350:O350"/>
    <mergeCell ref="P350:Q350"/>
    <mergeCell ref="P354:Q354"/>
    <mergeCell ref="I356:J356"/>
    <mergeCell ref="K356:L356"/>
    <mergeCell ref="I357:J357"/>
    <mergeCell ref="K357:L357"/>
    <mergeCell ref="I358:J358"/>
    <mergeCell ref="K358:L358"/>
    <mergeCell ref="I351:J351"/>
    <mergeCell ref="K351:L351"/>
    <mergeCell ref="N351:O351"/>
    <mergeCell ref="P351:Q351"/>
    <mergeCell ref="I352:J352"/>
    <mergeCell ref="K352:L352"/>
    <mergeCell ref="N352:O352"/>
    <mergeCell ref="P352:Q352"/>
    <mergeCell ref="I353:J353"/>
    <mergeCell ref="K353:L353"/>
    <mergeCell ref="N353:O353"/>
    <mergeCell ref="P353:Q353"/>
    <mergeCell ref="I359:J359"/>
    <mergeCell ref="K359:L359"/>
    <mergeCell ref="I360:J360"/>
    <mergeCell ref="K360:L360"/>
    <mergeCell ref="I361:J361"/>
    <mergeCell ref="K361:L361"/>
    <mergeCell ref="I354:J354"/>
    <mergeCell ref="K354:L354"/>
    <mergeCell ref="N354:O354"/>
  </mergeCells>
  <dataValidations count="25">
    <dataValidation type="decimal" errorStyle="information" operator="lessThanOrEqual" allowBlank="1" showInputMessage="1" showErrorMessage="1" errorTitle="Duty free exceeds total retail" error="Please check the value for duty free concessions. Duty free is a subset of total retail concessions (6.3.1.1.1) and therefore should be less than or equal to line 178." sqref="K176:M176 O176:Q176" xr:uid="{00000000-0002-0000-0700-000000000000}">
      <formula1>K175</formula1>
    </dataValidation>
    <dataValidation type="decimal" operator="greaterThanOrEqual" allowBlank="1" showInputMessage="1" showErrorMessage="1" sqref="O144:Q175 O177:Q200" xr:uid="{00000000-0002-0000-0700-000001000000}">
      <formula1>0</formula1>
    </dataValidation>
    <dataValidation type="decimal" errorStyle="information" operator="greaterThanOrEqual" allowBlank="1" showInputMessage="1" showErrorMessage="1" sqref="K177:M200 L224:M227 L150:M175 K144:K175 L144:M148 K206:K227 L206:M222 O206:O225 P206:Q222 P224:Q225" xr:uid="{00000000-0002-0000-0700-000002000000}">
      <formula1>0</formula1>
    </dataValidation>
    <dataValidation type="whole" errorStyle="information" allowBlank="1" showInputMessage="1" showErrorMessage="1" errorTitle="Numerical input" error="Please enter as a whole number" sqref="K89:K90 K81:K85 J80:J90" xr:uid="{00000000-0002-0000-0700-000003000000}">
      <formula1>0</formula1>
      <formula2>1000000</formula2>
    </dataValidation>
    <dataValidation type="whole" errorStyle="information" allowBlank="1" showInputMessage="1" showErrorMessage="1" errorTitle="Air bridge gates" error="Please indicate the number of contact gates equiped with an air bridge" sqref="J79" xr:uid="{00000000-0002-0000-0700-000004000000}">
      <formula1>0</formula1>
      <formula2>10000</formula2>
    </dataValidation>
    <dataValidation type="whole" errorStyle="information" allowBlank="1" showInputMessage="1" showErrorMessage="1" errorTitle="Runways" error="Please indicate the number of runways (e.g. 1, 2, 3, 4, etc.)" sqref="J78:K78" xr:uid="{00000000-0002-0000-0700-000005000000}">
      <formula1>1</formula1>
      <formula2>60</formula2>
    </dataValidation>
    <dataValidation type="decimal" errorStyle="information" operator="lessThan" allowBlank="1" showInputMessage="1" showErrorMessage="1" error="Please enter accumulated depreciation on fixed assets as a negative number" sqref="O262:Q262 K262:M262" xr:uid="{00000000-0002-0000-0700-000006000000}">
      <formula1>0</formula1>
    </dataValidation>
    <dataValidation type="decimal" errorStyle="information" operator="greaterThan" allowBlank="1" showErrorMessage="1" error="Please report assets and liabilities as positive numbers._x000a__x000a_Accumulated depreciation on fixed assets should be reported as negative" prompt="Please report assets and liabilities as positive numbers._x000a__x000a_Accumulated depreciation on fixed assets should be reported as negative_x000a_" sqref="O265:Q271 K263:M263 L255:M260 O263:Q263 K265:M271 K255:K261 O255:O261 P255:Q260" xr:uid="{00000000-0002-0000-0700-000007000000}">
      <formula1>0</formula1>
    </dataValidation>
    <dataValidation type="custom" allowBlank="1" showInputMessage="1" showErrorMessage="1" sqref="F39:F40" xr:uid="{00000000-0002-0000-0700-000008000000}">
      <formula1>IF(OR(ISNUMBER(F39), F39=0), F39, "")</formula1>
    </dataValidation>
    <dataValidation errorStyle="information" allowBlank="1" showInputMessage="1" showErrorMessage="1" error="The cell allows only numeric input" sqref="J58 J71:K71 J60:J61 J55:J56 J63:K63 J65:K65 J68:K69 J53" xr:uid="{00000000-0002-0000-0700-000009000000}"/>
    <dataValidation type="list" allowBlank="1" showInputMessage="1" showErrorMessage="1" sqref="K297 M297" xr:uid="{00000000-0002-0000-0700-00000A000000}">
      <formula1>$O$366:$O$427</formula1>
    </dataValidation>
    <dataValidation type="list" allowBlank="1" showInputMessage="1" showErrorMessage="1" sqref="M106:O106" xr:uid="{00000000-0002-0000-0700-00000B000000}">
      <formula1>$J$367:$J$369</formula1>
    </dataValidation>
    <dataValidation type="list" allowBlank="1" showInputMessage="1" showErrorMessage="1" sqref="M102:O102" xr:uid="{00000000-0002-0000-0700-00000C000000}">
      <formula1>$I$367:$I$372</formula1>
    </dataValidation>
    <dataValidation type="list" allowBlank="1" showInputMessage="1" showErrorMessage="1" sqref="M100:O100" xr:uid="{00000000-0002-0000-0700-00000D000000}">
      <formula1>$H$367:$H$372</formula1>
    </dataValidation>
    <dataValidation type="list" allowBlank="1" showInputMessage="1" showErrorMessage="1" sqref="M98:O98" xr:uid="{00000000-0002-0000-0700-00000E000000}">
      <formula1>$G$367:$G$374</formula1>
    </dataValidation>
    <dataValidation type="list" allowBlank="1" showInputMessage="1" showErrorMessage="1" sqref="M96:O96" xr:uid="{00000000-0002-0000-0700-00000F000000}">
      <formula1>$F$367:$F$370</formula1>
    </dataValidation>
    <dataValidation type="custom" errorStyle="information" allowBlank="1" showInputMessage="1" showErrorMessage="1" error="The cell allows only numeric input" sqref="M104:O104 K114:M114 K116:M116" xr:uid="{00000000-0002-0000-0700-000010000000}">
      <formula1>IF(ISNUMBER(K104), K104, "")</formula1>
    </dataValidation>
    <dataValidation type="list" allowBlank="1" showInputMessage="1" showErrorMessage="1" sqref="O42:R42" xr:uid="{00000000-0002-0000-0700-000011000000}">
      <formula1>$C$367:$C$377</formula1>
    </dataValidation>
    <dataValidation type="list" allowBlank="1" showInputMessage="1" showErrorMessage="1" sqref="Q282" xr:uid="{00000000-0002-0000-0700-000012000000}">
      <formula1>$N$366:$N$376</formula1>
    </dataValidation>
    <dataValidation type="list" allowBlank="1" showInputMessage="1" showErrorMessage="1" sqref="O282" xr:uid="{00000000-0002-0000-0700-000013000000}">
      <formula1>$M$366:$M$386</formula1>
    </dataValidation>
    <dataValidation type="list" allowBlank="1" showInputMessage="1" showErrorMessage="1" sqref="M282" xr:uid="{00000000-0002-0000-0700-000014000000}">
      <formula1>$L$366:$L$388</formula1>
    </dataValidation>
    <dataValidation type="list" allowBlank="1" showInputMessage="1" showErrorMessage="1" sqref="K282" xr:uid="{00000000-0002-0000-0700-000015000000}">
      <formula1>$K$366:$K$387</formula1>
    </dataValidation>
    <dataValidation type="list" allowBlank="1" showInputMessage="1" showErrorMessage="1" sqref="M71:N71 M68:N69 M65:N65 M63:N63 M60:N61 M58:N58 M55:N56 M53:N53" xr:uid="{00000000-0002-0000-0700-000016000000}">
      <formula1>$E$367:$E$374</formula1>
    </dataValidation>
    <dataValidation type="list" allowBlank="1" showInputMessage="1" showErrorMessage="1" sqref="O39:R39" xr:uid="{00000000-0002-0000-0700-000017000000}">
      <formula1>$B$367:$B$373</formula1>
    </dataValidation>
    <dataValidation type="list" allowBlank="1" showInputMessage="1" showErrorMessage="1" sqref="O44:R44" xr:uid="{00000000-0002-0000-0700-000018000000}">
      <formula1>$D$367:$D$539</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defaultSize="0" autoFill="0" autoLine="0" autoPict="0">
                <anchor moveWithCells="1">
                  <from>
                    <xdr:col>8</xdr:col>
                    <xdr:colOff>228600</xdr:colOff>
                    <xdr:row>126</xdr:row>
                    <xdr:rowOff>0</xdr:rowOff>
                  </from>
                  <to>
                    <xdr:col>8</xdr:col>
                    <xdr:colOff>457200</xdr:colOff>
                    <xdr:row>127</xdr:row>
                    <xdr:rowOff>38100</xdr:rowOff>
                  </to>
                </anchor>
              </controlPr>
            </control>
          </mc:Choice>
        </mc:AlternateContent>
        <mc:AlternateContent xmlns:mc="http://schemas.openxmlformats.org/markup-compatibility/2006">
          <mc:Choice Requires="x14">
            <control shapeId="67586" r:id="rId5" name="Check Box 2">
              <controlPr defaultSize="0" autoFill="0" autoLine="0" autoPict="0">
                <anchor moveWithCells="1">
                  <from>
                    <xdr:col>8</xdr:col>
                    <xdr:colOff>228600</xdr:colOff>
                    <xdr:row>127</xdr:row>
                    <xdr:rowOff>0</xdr:rowOff>
                  </from>
                  <to>
                    <xdr:col>8</xdr:col>
                    <xdr:colOff>457200</xdr:colOff>
                    <xdr:row>128</xdr:row>
                    <xdr:rowOff>38100</xdr:rowOff>
                  </to>
                </anchor>
              </controlPr>
            </control>
          </mc:Choice>
        </mc:AlternateContent>
        <mc:AlternateContent xmlns:mc="http://schemas.openxmlformats.org/markup-compatibility/2006">
          <mc:Choice Requires="x14">
            <control shapeId="67587" r:id="rId6" name="Check Box 3">
              <controlPr defaultSize="0" autoFill="0" autoLine="0" autoPict="0">
                <anchor moveWithCells="1">
                  <from>
                    <xdr:col>8</xdr:col>
                    <xdr:colOff>228600</xdr:colOff>
                    <xdr:row>128</xdr:row>
                    <xdr:rowOff>0</xdr:rowOff>
                  </from>
                  <to>
                    <xdr:col>8</xdr:col>
                    <xdr:colOff>457200</xdr:colOff>
                    <xdr:row>129</xdr:row>
                    <xdr:rowOff>38100</xdr:rowOff>
                  </to>
                </anchor>
              </controlPr>
            </control>
          </mc:Choice>
        </mc:AlternateContent>
        <mc:AlternateContent xmlns:mc="http://schemas.openxmlformats.org/markup-compatibility/2006">
          <mc:Choice Requires="x14">
            <control shapeId="67588" r:id="rId7" name="Check Box 4">
              <controlPr defaultSize="0" autoFill="0" autoLine="0" autoPict="0">
                <anchor moveWithCells="1">
                  <from>
                    <xdr:col>8</xdr:col>
                    <xdr:colOff>228600</xdr:colOff>
                    <xdr:row>129</xdr:row>
                    <xdr:rowOff>0</xdr:rowOff>
                  </from>
                  <to>
                    <xdr:col>8</xdr:col>
                    <xdr:colOff>457200</xdr:colOff>
                    <xdr:row>130</xdr:row>
                    <xdr:rowOff>38100</xdr:rowOff>
                  </to>
                </anchor>
              </controlPr>
            </control>
          </mc:Choice>
        </mc:AlternateContent>
        <mc:AlternateContent xmlns:mc="http://schemas.openxmlformats.org/markup-compatibility/2006">
          <mc:Choice Requires="x14">
            <control shapeId="67589" r:id="rId8" name="Check Box 5">
              <controlPr defaultSize="0" autoFill="0" autoLine="0" autoPict="0">
                <anchor moveWithCells="1">
                  <from>
                    <xdr:col>8</xdr:col>
                    <xdr:colOff>228600</xdr:colOff>
                    <xdr:row>130</xdr:row>
                    <xdr:rowOff>0</xdr:rowOff>
                  </from>
                  <to>
                    <xdr:col>8</xdr:col>
                    <xdr:colOff>457200</xdr:colOff>
                    <xdr:row>131</xdr:row>
                    <xdr:rowOff>38100</xdr:rowOff>
                  </to>
                </anchor>
              </controlPr>
            </control>
          </mc:Choice>
        </mc:AlternateContent>
        <mc:AlternateContent xmlns:mc="http://schemas.openxmlformats.org/markup-compatibility/2006">
          <mc:Choice Requires="x14">
            <control shapeId="67590" r:id="rId9" name="Check Box 6">
              <controlPr defaultSize="0" autoFill="0" autoLine="0" autoPict="0">
                <anchor moveWithCells="1">
                  <from>
                    <xdr:col>8</xdr:col>
                    <xdr:colOff>228600</xdr:colOff>
                    <xdr:row>131</xdr:row>
                    <xdr:rowOff>0</xdr:rowOff>
                  </from>
                  <to>
                    <xdr:col>8</xdr:col>
                    <xdr:colOff>457200</xdr:colOff>
                    <xdr:row>132</xdr:row>
                    <xdr:rowOff>38100</xdr:rowOff>
                  </to>
                </anchor>
              </controlPr>
            </control>
          </mc:Choice>
        </mc:AlternateContent>
        <mc:AlternateContent xmlns:mc="http://schemas.openxmlformats.org/markup-compatibility/2006">
          <mc:Choice Requires="x14">
            <control shapeId="67591" r:id="rId10" name="Check Box 7">
              <controlPr defaultSize="0" autoFill="0" autoLine="0" autoPict="0">
                <anchor moveWithCells="1">
                  <from>
                    <xdr:col>8</xdr:col>
                    <xdr:colOff>228600</xdr:colOff>
                    <xdr:row>132</xdr:row>
                    <xdr:rowOff>0</xdr:rowOff>
                  </from>
                  <to>
                    <xdr:col>8</xdr:col>
                    <xdr:colOff>457200</xdr:colOff>
                    <xdr:row>133</xdr:row>
                    <xdr:rowOff>38100</xdr:rowOff>
                  </to>
                </anchor>
              </controlPr>
            </control>
          </mc:Choice>
        </mc:AlternateContent>
        <mc:AlternateContent xmlns:mc="http://schemas.openxmlformats.org/markup-compatibility/2006">
          <mc:Choice Requires="x14">
            <control shapeId="67592" r:id="rId11" name="Check Box 8">
              <controlPr defaultSize="0" autoFill="0" autoLine="0" autoPict="0">
                <anchor moveWithCells="1">
                  <from>
                    <xdr:col>8</xdr:col>
                    <xdr:colOff>228600</xdr:colOff>
                    <xdr:row>133</xdr:row>
                    <xdr:rowOff>0</xdr:rowOff>
                  </from>
                  <to>
                    <xdr:col>8</xdr:col>
                    <xdr:colOff>457200</xdr:colOff>
                    <xdr:row>134</xdr:row>
                    <xdr:rowOff>38100</xdr:rowOff>
                  </to>
                </anchor>
              </controlPr>
            </control>
          </mc:Choice>
        </mc:AlternateContent>
        <mc:AlternateContent xmlns:mc="http://schemas.openxmlformats.org/markup-compatibility/2006">
          <mc:Choice Requires="x14">
            <control shapeId="67593" r:id="rId12" name="Check Box 9">
              <controlPr defaultSize="0" autoFill="0" autoLine="0" autoPict="0">
                <anchor moveWithCells="1">
                  <from>
                    <xdr:col>8</xdr:col>
                    <xdr:colOff>228600</xdr:colOff>
                    <xdr:row>134</xdr:row>
                    <xdr:rowOff>0</xdr:rowOff>
                  </from>
                  <to>
                    <xdr:col>8</xdr:col>
                    <xdr:colOff>457200</xdr:colOff>
                    <xdr:row>135</xdr:row>
                    <xdr:rowOff>38100</xdr:rowOff>
                  </to>
                </anchor>
              </controlPr>
            </control>
          </mc:Choice>
        </mc:AlternateContent>
        <mc:AlternateContent xmlns:mc="http://schemas.openxmlformats.org/markup-compatibility/2006">
          <mc:Choice Requires="x14">
            <control shapeId="67594" r:id="rId13" name="Check Box 10">
              <controlPr defaultSize="0" autoFill="0" autoLine="0" autoPict="0">
                <anchor moveWithCells="1">
                  <from>
                    <xdr:col>8</xdr:col>
                    <xdr:colOff>228600</xdr:colOff>
                    <xdr:row>135</xdr:row>
                    <xdr:rowOff>0</xdr:rowOff>
                  </from>
                  <to>
                    <xdr:col>8</xdr:col>
                    <xdr:colOff>457200</xdr:colOff>
                    <xdr:row>136</xdr:row>
                    <xdr:rowOff>38100</xdr:rowOff>
                  </to>
                </anchor>
              </controlPr>
            </control>
          </mc:Choice>
        </mc:AlternateContent>
        <mc:AlternateContent xmlns:mc="http://schemas.openxmlformats.org/markup-compatibility/2006">
          <mc:Choice Requires="x14">
            <control shapeId="67595" r:id="rId14" name="Check Box 11">
              <controlPr defaultSize="0" autoFill="0" autoLine="0" autoPict="0">
                <anchor moveWithCells="1">
                  <from>
                    <xdr:col>8</xdr:col>
                    <xdr:colOff>228600</xdr:colOff>
                    <xdr:row>136</xdr:row>
                    <xdr:rowOff>0</xdr:rowOff>
                  </from>
                  <to>
                    <xdr:col>8</xdr:col>
                    <xdr:colOff>457200</xdr:colOff>
                    <xdr:row>137</xdr:row>
                    <xdr:rowOff>38100</xdr:rowOff>
                  </to>
                </anchor>
              </controlPr>
            </control>
          </mc:Choice>
        </mc:AlternateContent>
        <mc:AlternateContent xmlns:mc="http://schemas.openxmlformats.org/markup-compatibility/2006">
          <mc:Choice Requires="x14">
            <control shapeId="67596" r:id="rId15" name="Check Box 12">
              <controlPr defaultSize="0" autoFill="0" autoLine="0" autoPict="0">
                <anchor moveWithCells="1">
                  <from>
                    <xdr:col>8</xdr:col>
                    <xdr:colOff>228600</xdr:colOff>
                    <xdr:row>137</xdr:row>
                    <xdr:rowOff>0</xdr:rowOff>
                  </from>
                  <to>
                    <xdr:col>8</xdr:col>
                    <xdr:colOff>457200</xdr:colOff>
                    <xdr:row>138</xdr:row>
                    <xdr:rowOff>38100</xdr:rowOff>
                  </to>
                </anchor>
              </controlPr>
            </control>
          </mc:Choice>
        </mc:AlternateContent>
        <mc:AlternateContent xmlns:mc="http://schemas.openxmlformats.org/markup-compatibility/2006">
          <mc:Choice Requires="x14">
            <control shapeId="67597" r:id="rId16" name="Check Box 13">
              <controlPr defaultSize="0" autoFill="0" autoLine="0" autoPict="0">
                <anchor moveWithCells="1">
                  <from>
                    <xdr:col>11</xdr:col>
                    <xdr:colOff>228600</xdr:colOff>
                    <xdr:row>126</xdr:row>
                    <xdr:rowOff>0</xdr:rowOff>
                  </from>
                  <to>
                    <xdr:col>11</xdr:col>
                    <xdr:colOff>457200</xdr:colOff>
                    <xdr:row>127</xdr:row>
                    <xdr:rowOff>38100</xdr:rowOff>
                  </to>
                </anchor>
              </controlPr>
            </control>
          </mc:Choice>
        </mc:AlternateContent>
        <mc:AlternateContent xmlns:mc="http://schemas.openxmlformats.org/markup-compatibility/2006">
          <mc:Choice Requires="x14">
            <control shapeId="67598" r:id="rId17" name="Check Box 14">
              <controlPr defaultSize="0" autoFill="0" autoLine="0" autoPict="0">
                <anchor moveWithCells="1">
                  <from>
                    <xdr:col>11</xdr:col>
                    <xdr:colOff>228600</xdr:colOff>
                    <xdr:row>127</xdr:row>
                    <xdr:rowOff>0</xdr:rowOff>
                  </from>
                  <to>
                    <xdr:col>11</xdr:col>
                    <xdr:colOff>457200</xdr:colOff>
                    <xdr:row>128</xdr:row>
                    <xdr:rowOff>38100</xdr:rowOff>
                  </to>
                </anchor>
              </controlPr>
            </control>
          </mc:Choice>
        </mc:AlternateContent>
        <mc:AlternateContent xmlns:mc="http://schemas.openxmlformats.org/markup-compatibility/2006">
          <mc:Choice Requires="x14">
            <control shapeId="67599" r:id="rId18" name="Check Box 15">
              <controlPr defaultSize="0" autoFill="0" autoLine="0" autoPict="0">
                <anchor moveWithCells="1">
                  <from>
                    <xdr:col>11</xdr:col>
                    <xdr:colOff>228600</xdr:colOff>
                    <xdr:row>128</xdr:row>
                    <xdr:rowOff>0</xdr:rowOff>
                  </from>
                  <to>
                    <xdr:col>11</xdr:col>
                    <xdr:colOff>457200</xdr:colOff>
                    <xdr:row>129</xdr:row>
                    <xdr:rowOff>38100</xdr:rowOff>
                  </to>
                </anchor>
              </controlPr>
            </control>
          </mc:Choice>
        </mc:AlternateContent>
        <mc:AlternateContent xmlns:mc="http://schemas.openxmlformats.org/markup-compatibility/2006">
          <mc:Choice Requires="x14">
            <control shapeId="67600" r:id="rId19" name="Check Box 16">
              <controlPr defaultSize="0" autoFill="0" autoLine="0" autoPict="0">
                <anchor moveWithCells="1">
                  <from>
                    <xdr:col>11</xdr:col>
                    <xdr:colOff>228600</xdr:colOff>
                    <xdr:row>129</xdr:row>
                    <xdr:rowOff>0</xdr:rowOff>
                  </from>
                  <to>
                    <xdr:col>11</xdr:col>
                    <xdr:colOff>457200</xdr:colOff>
                    <xdr:row>130</xdr:row>
                    <xdr:rowOff>38100</xdr:rowOff>
                  </to>
                </anchor>
              </controlPr>
            </control>
          </mc:Choice>
        </mc:AlternateContent>
        <mc:AlternateContent xmlns:mc="http://schemas.openxmlformats.org/markup-compatibility/2006">
          <mc:Choice Requires="x14">
            <control shapeId="67601" r:id="rId20" name="Check Box 17">
              <controlPr defaultSize="0" autoFill="0" autoLine="0" autoPict="0">
                <anchor moveWithCells="1">
                  <from>
                    <xdr:col>11</xdr:col>
                    <xdr:colOff>228600</xdr:colOff>
                    <xdr:row>130</xdr:row>
                    <xdr:rowOff>0</xdr:rowOff>
                  </from>
                  <to>
                    <xdr:col>11</xdr:col>
                    <xdr:colOff>457200</xdr:colOff>
                    <xdr:row>131</xdr:row>
                    <xdr:rowOff>38100</xdr:rowOff>
                  </to>
                </anchor>
              </controlPr>
            </control>
          </mc:Choice>
        </mc:AlternateContent>
        <mc:AlternateContent xmlns:mc="http://schemas.openxmlformats.org/markup-compatibility/2006">
          <mc:Choice Requires="x14">
            <control shapeId="67602" r:id="rId21" name="Check Box 18">
              <controlPr defaultSize="0" autoFill="0" autoLine="0" autoPict="0">
                <anchor moveWithCells="1">
                  <from>
                    <xdr:col>11</xdr:col>
                    <xdr:colOff>228600</xdr:colOff>
                    <xdr:row>131</xdr:row>
                    <xdr:rowOff>0</xdr:rowOff>
                  </from>
                  <to>
                    <xdr:col>11</xdr:col>
                    <xdr:colOff>457200</xdr:colOff>
                    <xdr:row>132</xdr:row>
                    <xdr:rowOff>38100</xdr:rowOff>
                  </to>
                </anchor>
              </controlPr>
            </control>
          </mc:Choice>
        </mc:AlternateContent>
        <mc:AlternateContent xmlns:mc="http://schemas.openxmlformats.org/markup-compatibility/2006">
          <mc:Choice Requires="x14">
            <control shapeId="67603" r:id="rId22" name="Check Box 19">
              <controlPr defaultSize="0" autoFill="0" autoLine="0" autoPict="0">
                <anchor moveWithCells="1">
                  <from>
                    <xdr:col>11</xdr:col>
                    <xdr:colOff>228600</xdr:colOff>
                    <xdr:row>132</xdr:row>
                    <xdr:rowOff>0</xdr:rowOff>
                  </from>
                  <to>
                    <xdr:col>11</xdr:col>
                    <xdr:colOff>457200</xdr:colOff>
                    <xdr:row>133</xdr:row>
                    <xdr:rowOff>38100</xdr:rowOff>
                  </to>
                </anchor>
              </controlPr>
            </control>
          </mc:Choice>
        </mc:AlternateContent>
        <mc:AlternateContent xmlns:mc="http://schemas.openxmlformats.org/markup-compatibility/2006">
          <mc:Choice Requires="x14">
            <control shapeId="67604" r:id="rId23" name="Check Box 20">
              <controlPr defaultSize="0" autoFill="0" autoLine="0" autoPict="0">
                <anchor moveWithCells="1">
                  <from>
                    <xdr:col>11</xdr:col>
                    <xdr:colOff>228600</xdr:colOff>
                    <xdr:row>133</xdr:row>
                    <xdr:rowOff>0</xdr:rowOff>
                  </from>
                  <to>
                    <xdr:col>11</xdr:col>
                    <xdr:colOff>457200</xdr:colOff>
                    <xdr:row>134</xdr:row>
                    <xdr:rowOff>38100</xdr:rowOff>
                  </to>
                </anchor>
              </controlPr>
            </control>
          </mc:Choice>
        </mc:AlternateContent>
        <mc:AlternateContent xmlns:mc="http://schemas.openxmlformats.org/markup-compatibility/2006">
          <mc:Choice Requires="x14">
            <control shapeId="67605" r:id="rId24" name="Check Box 21">
              <controlPr defaultSize="0" autoFill="0" autoLine="0" autoPict="0">
                <anchor moveWithCells="1">
                  <from>
                    <xdr:col>11</xdr:col>
                    <xdr:colOff>228600</xdr:colOff>
                    <xdr:row>134</xdr:row>
                    <xdr:rowOff>0</xdr:rowOff>
                  </from>
                  <to>
                    <xdr:col>11</xdr:col>
                    <xdr:colOff>457200</xdr:colOff>
                    <xdr:row>135</xdr:row>
                    <xdr:rowOff>38100</xdr:rowOff>
                  </to>
                </anchor>
              </controlPr>
            </control>
          </mc:Choice>
        </mc:AlternateContent>
        <mc:AlternateContent xmlns:mc="http://schemas.openxmlformats.org/markup-compatibility/2006">
          <mc:Choice Requires="x14">
            <control shapeId="67606" r:id="rId25" name="Check Box 22">
              <controlPr defaultSize="0" autoFill="0" autoLine="0" autoPict="0">
                <anchor moveWithCells="1">
                  <from>
                    <xdr:col>11</xdr:col>
                    <xdr:colOff>228600</xdr:colOff>
                    <xdr:row>135</xdr:row>
                    <xdr:rowOff>0</xdr:rowOff>
                  </from>
                  <to>
                    <xdr:col>11</xdr:col>
                    <xdr:colOff>457200</xdr:colOff>
                    <xdr:row>136</xdr:row>
                    <xdr:rowOff>38100</xdr:rowOff>
                  </to>
                </anchor>
              </controlPr>
            </control>
          </mc:Choice>
        </mc:AlternateContent>
        <mc:AlternateContent xmlns:mc="http://schemas.openxmlformats.org/markup-compatibility/2006">
          <mc:Choice Requires="x14">
            <control shapeId="67607" r:id="rId26" name="Check Box 23">
              <controlPr defaultSize="0" autoFill="0" autoLine="0" autoPict="0">
                <anchor moveWithCells="1">
                  <from>
                    <xdr:col>11</xdr:col>
                    <xdr:colOff>228600</xdr:colOff>
                    <xdr:row>136</xdr:row>
                    <xdr:rowOff>0</xdr:rowOff>
                  </from>
                  <to>
                    <xdr:col>11</xdr:col>
                    <xdr:colOff>457200</xdr:colOff>
                    <xdr:row>137</xdr:row>
                    <xdr:rowOff>38100</xdr:rowOff>
                  </to>
                </anchor>
              </controlPr>
            </control>
          </mc:Choice>
        </mc:AlternateContent>
        <mc:AlternateContent xmlns:mc="http://schemas.openxmlformats.org/markup-compatibility/2006">
          <mc:Choice Requires="x14">
            <control shapeId="67608" r:id="rId27" name="Check Box 24">
              <controlPr defaultSize="0" autoFill="0" autoLine="0" autoPict="0">
                <anchor moveWithCells="1">
                  <from>
                    <xdr:col>11</xdr:col>
                    <xdr:colOff>228600</xdr:colOff>
                    <xdr:row>137</xdr:row>
                    <xdr:rowOff>0</xdr:rowOff>
                  </from>
                  <to>
                    <xdr:col>11</xdr:col>
                    <xdr:colOff>457200</xdr:colOff>
                    <xdr:row>138</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00B050"/>
  </sheetPr>
  <dimension ref="A1:AA480"/>
  <sheetViews>
    <sheetView zoomScale="80" zoomScaleNormal="80" workbookViewId="0">
      <selection activeCell="W9" sqref="W9"/>
    </sheetView>
  </sheetViews>
  <sheetFormatPr defaultColWidth="8.85546875" defaultRowHeight="14.25" customHeight="1"/>
  <cols>
    <col min="1" max="1" width="2" style="15" customWidth="1"/>
    <col min="2" max="2" width="9.28515625" style="15" customWidth="1"/>
    <col min="3" max="4" width="17.140625" style="15" customWidth="1"/>
    <col min="5" max="9" width="13.85546875" style="15" customWidth="1"/>
    <col min="10" max="17" width="12" style="15" customWidth="1"/>
    <col min="18" max="19" width="9.28515625" style="15" customWidth="1"/>
    <col min="20" max="16384" width="8.85546875" style="15"/>
  </cols>
  <sheetData>
    <row r="1" spans="2:19" s="14" customFormat="1" ht="9.75" customHeight="1" thickBot="1">
      <c r="B1" s="13"/>
      <c r="C1" s="13"/>
      <c r="D1" s="13"/>
      <c r="E1" s="13"/>
      <c r="F1" s="13"/>
      <c r="G1" s="13"/>
      <c r="H1" s="13"/>
      <c r="I1" s="13"/>
      <c r="J1" s="13"/>
      <c r="K1" s="13"/>
      <c r="L1" s="13"/>
      <c r="M1" s="13"/>
      <c r="N1" s="13"/>
      <c r="O1" s="13"/>
      <c r="P1" s="13"/>
      <c r="Q1" s="13"/>
      <c r="R1" s="13"/>
      <c r="S1" s="13"/>
    </row>
    <row r="2" spans="2:19" s="6" customFormat="1" ht="14.25" customHeight="1" thickTop="1">
      <c r="B2" s="842"/>
      <c r="C2" s="843"/>
      <c r="D2" s="843"/>
      <c r="E2" s="843"/>
      <c r="F2" s="843"/>
      <c r="G2" s="843"/>
      <c r="H2" s="843"/>
      <c r="I2" s="843"/>
      <c r="J2" s="843"/>
      <c r="K2" s="843"/>
      <c r="L2" s="843"/>
      <c r="M2" s="843"/>
      <c r="N2" s="843"/>
      <c r="O2" s="843"/>
      <c r="P2" s="843"/>
      <c r="Q2" s="843"/>
      <c r="R2" s="843"/>
      <c r="S2" s="844"/>
    </row>
    <row r="3" spans="2:19" s="6" customFormat="1" ht="14.25" customHeight="1">
      <c r="B3" s="845"/>
      <c r="C3" s="846"/>
      <c r="D3" s="846"/>
      <c r="E3" s="846"/>
      <c r="F3" s="846"/>
      <c r="G3" s="846"/>
      <c r="H3" s="846"/>
      <c r="I3" s="846"/>
      <c r="J3" s="846"/>
      <c r="K3" s="846"/>
      <c r="L3" s="846"/>
      <c r="M3" s="846"/>
      <c r="N3" s="846"/>
      <c r="O3" s="846"/>
      <c r="P3" s="846"/>
      <c r="Q3" s="846"/>
      <c r="R3" s="846"/>
      <c r="S3" s="847"/>
    </row>
    <row r="4" spans="2:19" s="6" customFormat="1" ht="14.25" customHeight="1">
      <c r="B4" s="845"/>
      <c r="C4" s="846"/>
      <c r="D4" s="846"/>
      <c r="E4" s="846"/>
      <c r="F4" s="846"/>
      <c r="G4" s="846"/>
      <c r="H4" s="846"/>
      <c r="I4" s="846"/>
      <c r="J4" s="846"/>
      <c r="K4" s="846"/>
      <c r="L4" s="846"/>
      <c r="M4" s="846"/>
      <c r="N4" s="846"/>
      <c r="O4" s="846"/>
      <c r="P4" s="846"/>
      <c r="Q4" s="846"/>
      <c r="R4" s="846"/>
      <c r="S4" s="847"/>
    </row>
    <row r="5" spans="2:19" s="6" customFormat="1" ht="14.25" customHeight="1">
      <c r="B5" s="845"/>
      <c r="C5" s="846"/>
      <c r="D5" s="846"/>
      <c r="E5" s="848" t="s">
        <v>11051</v>
      </c>
      <c r="F5" s="848"/>
      <c r="G5" s="848"/>
      <c r="H5" s="848"/>
      <c r="I5" s="848"/>
      <c r="J5" s="848"/>
      <c r="K5" s="848"/>
      <c r="L5" s="848"/>
      <c r="M5" s="848"/>
      <c r="N5" s="848"/>
      <c r="O5" s="848"/>
      <c r="P5" s="848"/>
      <c r="Q5" s="848"/>
      <c r="R5" s="846"/>
      <c r="S5" s="847"/>
    </row>
    <row r="6" spans="2:19" s="117" customFormat="1" ht="24.75" customHeight="1">
      <c r="B6" s="365"/>
      <c r="C6" s="327"/>
      <c r="D6" s="327"/>
      <c r="E6" s="848"/>
      <c r="F6" s="848"/>
      <c r="G6" s="848"/>
      <c r="H6" s="848"/>
      <c r="I6" s="848"/>
      <c r="J6" s="848"/>
      <c r="K6" s="848"/>
      <c r="L6" s="848"/>
      <c r="M6" s="848"/>
      <c r="N6" s="848"/>
      <c r="O6" s="848"/>
      <c r="P6" s="848"/>
      <c r="Q6" s="848"/>
      <c r="R6" s="327"/>
      <c r="S6" s="366"/>
    </row>
    <row r="7" spans="2:19" s="6" customFormat="1" ht="14.25" customHeight="1">
      <c r="B7" s="365"/>
      <c r="C7" s="327"/>
      <c r="D7" s="327"/>
      <c r="E7" s="182"/>
      <c r="F7" s="327"/>
      <c r="G7" s="327"/>
      <c r="H7" s="327"/>
      <c r="I7" s="327"/>
      <c r="J7" s="327"/>
      <c r="K7" s="199"/>
      <c r="L7" s="199"/>
      <c r="M7" s="199"/>
      <c r="N7" s="199"/>
      <c r="O7" s="229"/>
      <c r="P7" s="199"/>
      <c r="Q7" s="199"/>
      <c r="R7" s="327"/>
      <c r="S7" s="366"/>
    </row>
    <row r="8" spans="2:19" s="6" customFormat="1" ht="14.25" customHeight="1">
      <c r="B8" s="365"/>
      <c r="C8" s="327"/>
      <c r="D8" s="327"/>
      <c r="E8" s="181" t="s">
        <v>11052</v>
      </c>
      <c r="F8" s="327"/>
      <c r="G8" s="327"/>
      <c r="H8" s="327"/>
      <c r="I8" s="327"/>
      <c r="J8" s="327"/>
      <c r="K8" s="199"/>
      <c r="L8" s="199"/>
      <c r="M8" s="199"/>
      <c r="N8" s="199"/>
      <c r="O8" s="229"/>
      <c r="P8" s="199"/>
      <c r="Q8" s="199"/>
      <c r="R8" s="327"/>
      <c r="S8" s="366"/>
    </row>
    <row r="9" spans="2:19" s="6" customFormat="1" ht="14.25" customHeight="1">
      <c r="B9" s="365"/>
      <c r="C9" s="172"/>
      <c r="D9" s="183"/>
      <c r="E9" s="183"/>
      <c r="F9" s="327"/>
      <c r="G9" s="173"/>
      <c r="H9" s="32"/>
      <c r="I9" s="32"/>
      <c r="J9" s="32"/>
      <c r="K9" s="230"/>
      <c r="L9" s="230"/>
      <c r="M9" s="230"/>
      <c r="N9" s="230"/>
      <c r="O9" s="230"/>
      <c r="P9" s="230"/>
      <c r="Q9" s="199"/>
      <c r="R9" s="327"/>
      <c r="S9" s="366"/>
    </row>
    <row r="10" spans="2:19" s="6" customFormat="1" ht="14.25" customHeight="1">
      <c r="B10" s="365"/>
      <c r="C10" s="115"/>
      <c r="D10" s="182"/>
      <c r="E10" s="183" t="s">
        <v>6181</v>
      </c>
      <c r="F10" s="327"/>
      <c r="G10" s="173"/>
      <c r="H10" s="32"/>
      <c r="I10" s="32"/>
      <c r="J10" s="32"/>
      <c r="K10" s="230"/>
      <c r="L10" s="230"/>
      <c r="M10" s="230"/>
      <c r="N10" s="230"/>
      <c r="O10" s="230"/>
      <c r="P10" s="230"/>
      <c r="Q10" s="199"/>
      <c r="R10" s="327"/>
      <c r="S10" s="366"/>
    </row>
    <row r="11" spans="2:19" s="6" customFormat="1" ht="14.25" customHeight="1">
      <c r="B11" s="397"/>
      <c r="C11" s="174"/>
      <c r="D11" s="174"/>
      <c r="E11" s="182" t="s">
        <v>6182</v>
      </c>
      <c r="F11" s="327"/>
      <c r="G11" s="259"/>
      <c r="H11" s="31"/>
      <c r="I11" s="32"/>
      <c r="J11" s="32"/>
      <c r="K11" s="230"/>
      <c r="L11" s="230"/>
      <c r="M11" s="230"/>
      <c r="N11" s="230"/>
      <c r="O11" s="230"/>
      <c r="P11" s="230"/>
      <c r="Q11" s="199"/>
      <c r="R11" s="327"/>
      <c r="S11" s="366"/>
    </row>
    <row r="12" spans="2:19" s="6" customFormat="1" ht="14.25" customHeight="1">
      <c r="B12" s="397"/>
      <c r="C12" s="174"/>
      <c r="D12" s="174"/>
      <c r="E12" s="174" t="s">
        <v>177</v>
      </c>
      <c r="F12" s="329" t="s">
        <v>6185</v>
      </c>
      <c r="G12" s="259"/>
      <c r="H12" s="31"/>
      <c r="I12" s="32"/>
      <c r="J12" s="32"/>
      <c r="K12" s="230"/>
      <c r="L12" s="230"/>
      <c r="M12" s="230"/>
      <c r="N12" s="230"/>
      <c r="O12" s="230"/>
      <c r="P12" s="230"/>
      <c r="Q12" s="199"/>
      <c r="R12" s="327"/>
      <c r="S12" s="366"/>
    </row>
    <row r="13" spans="2:19" s="6" customFormat="1" ht="14.25" customHeight="1">
      <c r="B13" s="397"/>
      <c r="C13" s="174"/>
      <c r="D13" s="174"/>
      <c r="E13" s="174" t="s">
        <v>177</v>
      </c>
      <c r="F13" s="329" t="s">
        <v>6186</v>
      </c>
      <c r="G13" s="259"/>
      <c r="H13" s="31"/>
      <c r="I13" s="32"/>
      <c r="J13" s="32"/>
      <c r="K13" s="230"/>
      <c r="L13" s="230"/>
      <c r="M13" s="230"/>
      <c r="N13" s="230"/>
      <c r="O13" s="230"/>
      <c r="P13" s="230"/>
      <c r="Q13" s="199"/>
      <c r="R13" s="327"/>
      <c r="S13" s="366"/>
    </row>
    <row r="14" spans="2:19" s="6" customFormat="1" ht="13.5" customHeight="1">
      <c r="B14" s="397"/>
      <c r="C14" s="174"/>
      <c r="D14" s="174"/>
      <c r="E14" s="174" t="s">
        <v>177</v>
      </c>
      <c r="F14" s="329" t="s">
        <v>6187</v>
      </c>
      <c r="G14" s="175"/>
      <c r="H14" s="31"/>
      <c r="I14" s="32"/>
      <c r="J14" s="32"/>
      <c r="K14" s="230"/>
      <c r="L14" s="230"/>
      <c r="M14" s="230"/>
      <c r="N14" s="230"/>
      <c r="O14" s="230"/>
      <c r="P14" s="230"/>
      <c r="Q14" s="199"/>
      <c r="R14" s="327"/>
      <c r="S14" s="366"/>
    </row>
    <row r="15" spans="2:19" s="6" customFormat="1" ht="14.25" customHeight="1">
      <c r="B15" s="397"/>
      <c r="C15" s="36"/>
      <c r="D15" s="36"/>
      <c r="E15" s="174" t="s">
        <v>177</v>
      </c>
      <c r="F15" s="175" t="s">
        <v>7875</v>
      </c>
      <c r="G15" s="173"/>
      <c r="H15" s="32"/>
      <c r="I15" s="32"/>
      <c r="J15" s="32"/>
      <c r="K15" s="230"/>
      <c r="L15" s="230"/>
      <c r="M15" s="230"/>
      <c r="N15" s="230"/>
      <c r="O15" s="230"/>
      <c r="P15" s="230"/>
      <c r="Q15" s="199"/>
      <c r="R15" s="327"/>
      <c r="S15" s="366"/>
    </row>
    <row r="16" spans="2:19" s="6" customFormat="1" ht="14.25" customHeight="1">
      <c r="B16" s="397"/>
      <c r="C16" s="36"/>
      <c r="D16" s="36"/>
      <c r="E16" s="36"/>
      <c r="F16" s="294" t="s">
        <v>10989</v>
      </c>
      <c r="G16" s="173"/>
      <c r="H16" s="32"/>
      <c r="I16" s="32"/>
      <c r="J16" s="32"/>
      <c r="K16" s="230"/>
      <c r="L16" s="230"/>
      <c r="M16" s="230"/>
      <c r="N16" s="230"/>
      <c r="O16" s="230"/>
      <c r="P16" s="230"/>
      <c r="Q16" s="199"/>
      <c r="R16" s="327"/>
      <c r="S16" s="366"/>
    </row>
    <row r="17" spans="2:19" s="6" customFormat="1" ht="14.25" customHeight="1">
      <c r="B17" s="397"/>
      <c r="C17" s="115"/>
      <c r="D17" s="182"/>
      <c r="E17" s="182" t="s">
        <v>7876</v>
      </c>
      <c r="F17" s="327"/>
      <c r="G17" s="173"/>
      <c r="H17" s="32"/>
      <c r="I17" s="32"/>
      <c r="J17" s="32"/>
      <c r="K17" s="230"/>
      <c r="L17" s="230"/>
      <c r="M17" s="230"/>
      <c r="N17" s="230"/>
      <c r="O17" s="230"/>
      <c r="P17" s="230"/>
      <c r="Q17" s="199"/>
      <c r="R17" s="327"/>
      <c r="S17" s="366"/>
    </row>
    <row r="18" spans="2:19" s="6" customFormat="1" ht="14.25" customHeight="1">
      <c r="B18" s="397"/>
      <c r="C18" s="115"/>
      <c r="D18" s="182"/>
      <c r="E18" s="182" t="s">
        <v>6183</v>
      </c>
      <c r="F18" s="327"/>
      <c r="G18" s="173"/>
      <c r="H18" s="32"/>
      <c r="I18" s="32"/>
      <c r="J18" s="32"/>
      <c r="K18" s="230"/>
      <c r="L18" s="230"/>
      <c r="M18" s="230"/>
      <c r="N18" s="230"/>
      <c r="O18" s="230"/>
      <c r="P18" s="230"/>
      <c r="Q18" s="199"/>
      <c r="R18" s="327"/>
      <c r="S18" s="366"/>
    </row>
    <row r="19" spans="2:19" s="6" customFormat="1" ht="14.25" customHeight="1">
      <c r="B19" s="397"/>
      <c r="C19" s="115"/>
      <c r="D19" s="182"/>
      <c r="E19" s="182" t="s">
        <v>6184</v>
      </c>
      <c r="F19" s="327"/>
      <c r="G19" s="173"/>
      <c r="H19" s="32"/>
      <c r="I19" s="32"/>
      <c r="J19" s="32"/>
      <c r="K19" s="230"/>
      <c r="L19" s="230"/>
      <c r="M19" s="230"/>
      <c r="N19" s="230"/>
      <c r="O19" s="230"/>
      <c r="P19" s="230"/>
      <c r="Q19" s="199"/>
      <c r="R19" s="327"/>
      <c r="S19" s="366"/>
    </row>
    <row r="20" spans="2:19" s="6" customFormat="1" ht="14.25" customHeight="1">
      <c r="B20" s="397"/>
      <c r="C20" s="115"/>
      <c r="D20" s="115"/>
      <c r="E20" s="327"/>
      <c r="F20" s="115"/>
      <c r="G20" s="173"/>
      <c r="H20" s="32"/>
      <c r="I20" s="32"/>
      <c r="J20" s="32"/>
      <c r="K20" s="230"/>
      <c r="L20" s="230"/>
      <c r="M20" s="230"/>
      <c r="N20" s="230"/>
      <c r="O20" s="230"/>
      <c r="P20" s="230"/>
      <c r="Q20" s="199"/>
      <c r="R20" s="327"/>
      <c r="S20" s="366"/>
    </row>
    <row r="21" spans="2:19" s="6" customFormat="1" ht="14.25" customHeight="1">
      <c r="B21" s="397"/>
      <c r="C21" s="176"/>
      <c r="D21" s="177"/>
      <c r="E21" s="178" t="s">
        <v>7877</v>
      </c>
      <c r="F21" s="178"/>
      <c r="G21" s="178"/>
      <c r="H21" s="178"/>
      <c r="I21" s="178"/>
      <c r="J21" s="178"/>
      <c r="K21" s="231"/>
      <c r="L21" s="231"/>
      <c r="M21" s="231"/>
      <c r="N21" s="231"/>
      <c r="O21" s="204"/>
      <c r="P21" s="204"/>
      <c r="Q21" s="339"/>
      <c r="R21" s="327"/>
      <c r="S21" s="366"/>
    </row>
    <row r="22" spans="2:19" s="6" customFormat="1" ht="14.25" customHeight="1" thickBot="1">
      <c r="B22" s="398"/>
      <c r="C22" s="399"/>
      <c r="D22" s="399"/>
      <c r="E22" s="399"/>
      <c r="F22" s="399"/>
      <c r="G22" s="399"/>
      <c r="H22" s="399"/>
      <c r="I22" s="399"/>
      <c r="J22" s="399"/>
      <c r="K22" s="400"/>
      <c r="L22" s="400"/>
      <c r="M22" s="400"/>
      <c r="N22" s="369"/>
      <c r="O22" s="369"/>
      <c r="P22" s="369"/>
      <c r="Q22" s="369"/>
      <c r="R22" s="368"/>
      <c r="S22" s="370"/>
    </row>
    <row r="23" spans="2:19" s="6" customFormat="1" ht="14.25" customHeight="1" thickTop="1" thickBot="1"/>
    <row r="24" spans="2:19" s="6" customFormat="1" ht="14.25" customHeight="1" thickTop="1">
      <c r="B24" s="361"/>
      <c r="C24" s="362"/>
      <c r="D24" s="362"/>
      <c r="E24" s="362"/>
      <c r="F24" s="362"/>
      <c r="G24" s="362"/>
      <c r="H24" s="362"/>
      <c r="I24" s="362"/>
      <c r="J24" s="362"/>
      <c r="K24" s="362"/>
      <c r="L24" s="362"/>
      <c r="M24" s="362"/>
      <c r="N24" s="362"/>
      <c r="O24" s="362"/>
      <c r="P24" s="362"/>
      <c r="Q24" s="362"/>
      <c r="R24" s="362"/>
      <c r="S24" s="364"/>
    </row>
    <row r="25" spans="2:19" s="6" customFormat="1" ht="14.25" customHeight="1">
      <c r="B25" s="365"/>
      <c r="C25" s="231" t="s">
        <v>6020</v>
      </c>
      <c r="D25" s="231" t="s">
        <v>6157</v>
      </c>
      <c r="E25" s="199"/>
      <c r="F25" s="199"/>
      <c r="G25" s="199"/>
      <c r="H25" s="199"/>
      <c r="I25" s="199"/>
      <c r="J25" s="199"/>
      <c r="K25" s="199"/>
      <c r="L25" s="185" t="s">
        <v>6163</v>
      </c>
      <c r="M25" s="199"/>
      <c r="N25" s="199"/>
      <c r="O25" s="199"/>
      <c r="P25" s="199"/>
      <c r="Q25" s="199"/>
      <c r="R25" s="199"/>
      <c r="S25" s="382"/>
    </row>
    <row r="26" spans="2:19" s="6" customFormat="1" ht="14.25" customHeight="1">
      <c r="B26" s="365"/>
      <c r="C26" s="182"/>
      <c r="D26" s="194"/>
      <c r="E26" s="182"/>
      <c r="F26" s="182"/>
      <c r="G26" s="182"/>
      <c r="H26" s="182"/>
      <c r="I26" s="182"/>
      <c r="J26" s="184"/>
      <c r="K26" s="194"/>
      <c r="L26" s="185" t="s">
        <v>6164</v>
      </c>
      <c r="M26" s="194"/>
      <c r="N26" s="182"/>
      <c r="O26" s="182"/>
      <c r="P26" s="182"/>
      <c r="Q26" s="199"/>
      <c r="R26" s="199"/>
      <c r="S26" s="382"/>
    </row>
    <row r="27" spans="2:19" s="6" customFormat="1" ht="14.25" customHeight="1" thickBot="1">
      <c r="B27" s="365"/>
      <c r="C27" s="184" t="s">
        <v>6158</v>
      </c>
      <c r="D27" s="182"/>
      <c r="E27" s="182"/>
      <c r="F27" s="182"/>
      <c r="G27" s="182"/>
      <c r="H27" s="182"/>
      <c r="I27" s="182"/>
      <c r="J27" s="182"/>
      <c r="K27" s="182"/>
      <c r="L27" s="185" t="s">
        <v>6165</v>
      </c>
      <c r="M27" s="194"/>
      <c r="N27" s="182"/>
      <c r="O27" s="182"/>
      <c r="P27" s="182"/>
      <c r="Q27" s="199"/>
      <c r="R27" s="199"/>
      <c r="S27" s="382"/>
    </row>
    <row r="28" spans="2:19" s="6" customFormat="1" ht="14.25" customHeight="1" thickBot="1">
      <c r="B28" s="365"/>
      <c r="C28" s="518"/>
      <c r="D28" s="715"/>
      <c r="E28" s="715"/>
      <c r="F28" s="715"/>
      <c r="G28" s="801"/>
      <c r="H28" s="801"/>
      <c r="I28" s="801"/>
      <c r="J28" s="539"/>
      <c r="K28" s="182"/>
      <c r="L28" s="716"/>
      <c r="M28" s="717"/>
      <c r="N28" s="717"/>
      <c r="O28" s="718"/>
      <c r="P28" s="182"/>
      <c r="Q28" s="199"/>
      <c r="R28" s="199"/>
      <c r="S28" s="382"/>
    </row>
    <row r="29" spans="2:19" s="6" customFormat="1" ht="14.25" customHeight="1">
      <c r="B29" s="365"/>
      <c r="C29" s="562" t="s">
        <v>6159</v>
      </c>
      <c r="D29" s="563"/>
      <c r="E29" s="563"/>
      <c r="F29" s="563"/>
      <c r="G29" s="563"/>
      <c r="H29" s="563"/>
      <c r="I29" s="563"/>
      <c r="J29" s="563"/>
      <c r="K29" s="182"/>
      <c r="L29" s="724" t="s">
        <v>6161</v>
      </c>
      <c r="M29" s="804"/>
      <c r="N29" s="804"/>
      <c r="O29" s="804"/>
      <c r="P29" s="182"/>
      <c r="Q29" s="199"/>
      <c r="R29" s="199"/>
      <c r="S29" s="382"/>
    </row>
    <row r="30" spans="2:19" s="6" customFormat="1" ht="14.25" customHeight="1">
      <c r="B30" s="365"/>
      <c r="C30" s="518"/>
      <c r="D30" s="715"/>
      <c r="E30" s="715"/>
      <c r="F30" s="715"/>
      <c r="G30" s="801"/>
      <c r="H30" s="801"/>
      <c r="I30" s="801"/>
      <c r="J30" s="539"/>
      <c r="K30" s="182"/>
      <c r="L30" s="551"/>
      <c r="M30" s="552"/>
      <c r="N30" s="552"/>
      <c r="O30" s="553"/>
      <c r="P30" s="182"/>
      <c r="Q30" s="199"/>
      <c r="R30" s="199"/>
      <c r="S30" s="382"/>
    </row>
    <row r="31" spans="2:19" s="6" customFormat="1" ht="14.25" customHeight="1">
      <c r="B31" s="365"/>
      <c r="C31" s="562" t="s">
        <v>6160</v>
      </c>
      <c r="D31" s="563"/>
      <c r="E31" s="563"/>
      <c r="F31" s="563"/>
      <c r="G31" s="563"/>
      <c r="H31" s="563"/>
      <c r="I31" s="563"/>
      <c r="J31" s="563"/>
      <c r="K31" s="182"/>
      <c r="L31" s="525" t="s">
        <v>6162</v>
      </c>
      <c r="M31" s="563"/>
      <c r="N31" s="563"/>
      <c r="O31" s="563"/>
      <c r="P31" s="182"/>
      <c r="Q31" s="199"/>
      <c r="R31" s="199"/>
      <c r="S31" s="382"/>
    </row>
    <row r="32" spans="2:19" s="6" customFormat="1" ht="14.25" customHeight="1">
      <c r="B32" s="365"/>
      <c r="C32" s="518"/>
      <c r="D32" s="715"/>
      <c r="E32" s="715"/>
      <c r="F32" s="715"/>
      <c r="G32" s="801"/>
      <c r="H32" s="801"/>
      <c r="I32" s="801"/>
      <c r="J32" s="539"/>
      <c r="K32" s="182"/>
      <c r="L32" s="554"/>
      <c r="M32" s="547"/>
      <c r="N32" s="547"/>
      <c r="O32" s="548"/>
      <c r="P32" s="182"/>
      <c r="Q32" s="199"/>
      <c r="R32" s="199"/>
      <c r="S32" s="382"/>
    </row>
    <row r="33" spans="2:19" s="6" customFormat="1" ht="14.25" customHeight="1" thickBot="1">
      <c r="B33" s="367"/>
      <c r="C33" s="369"/>
      <c r="D33" s="369"/>
      <c r="E33" s="369"/>
      <c r="F33" s="369"/>
      <c r="G33" s="369"/>
      <c r="H33" s="369"/>
      <c r="I33" s="369"/>
      <c r="J33" s="369"/>
      <c r="K33" s="369"/>
      <c r="L33" s="369"/>
      <c r="M33" s="369"/>
      <c r="N33" s="369"/>
      <c r="O33" s="369"/>
      <c r="P33" s="369"/>
      <c r="Q33" s="369"/>
      <c r="R33" s="369"/>
      <c r="S33" s="385"/>
    </row>
    <row r="34" spans="2:19" s="6" customFormat="1" ht="14.25" customHeight="1" thickTop="1" thickBot="1">
      <c r="C34" s="232"/>
      <c r="D34" s="232"/>
      <c r="E34" s="232"/>
      <c r="F34" s="232"/>
      <c r="G34" s="232"/>
      <c r="H34" s="232"/>
      <c r="I34" s="232"/>
      <c r="J34" s="232"/>
      <c r="K34" s="232"/>
      <c r="L34" s="232"/>
      <c r="M34" s="232"/>
      <c r="N34" s="232"/>
      <c r="O34" s="232"/>
      <c r="P34" s="232"/>
      <c r="Q34" s="232"/>
      <c r="R34" s="232"/>
      <c r="S34" s="232"/>
    </row>
    <row r="35" spans="2:19" s="6" customFormat="1" ht="14.25" customHeight="1" thickTop="1">
      <c r="B35" s="361"/>
      <c r="C35" s="363"/>
      <c r="D35" s="363"/>
      <c r="E35" s="363"/>
      <c r="F35" s="363"/>
      <c r="G35" s="363"/>
      <c r="H35" s="363"/>
      <c r="I35" s="363"/>
      <c r="J35" s="363"/>
      <c r="K35" s="363"/>
      <c r="L35" s="363"/>
      <c r="M35" s="363"/>
      <c r="N35" s="363"/>
      <c r="O35" s="363"/>
      <c r="P35" s="363"/>
      <c r="Q35" s="363"/>
      <c r="R35" s="363"/>
      <c r="S35" s="380"/>
    </row>
    <row r="36" spans="2:19" s="6" customFormat="1" ht="14.25" customHeight="1">
      <c r="B36" s="365"/>
      <c r="C36" s="231" t="s">
        <v>6021</v>
      </c>
      <c r="D36" s="231" t="s">
        <v>6180</v>
      </c>
      <c r="E36" s="199"/>
      <c r="F36" s="199"/>
      <c r="G36" s="199"/>
      <c r="H36" s="199"/>
      <c r="I36" s="199"/>
      <c r="J36" s="199"/>
      <c r="K36" s="199"/>
      <c r="L36" s="199"/>
      <c r="M36" s="199"/>
      <c r="N36" s="199"/>
      <c r="O36" s="199"/>
      <c r="P36" s="199"/>
      <c r="Q36" s="199"/>
      <c r="R36" s="199"/>
      <c r="S36" s="382"/>
    </row>
    <row r="37" spans="2:19" s="6" customFormat="1" ht="14.25" customHeight="1">
      <c r="B37" s="365"/>
      <c r="C37" s="231"/>
      <c r="D37" s="236"/>
      <c r="E37" s="199"/>
      <c r="F37" s="199"/>
      <c r="G37" s="199"/>
      <c r="H37" s="199"/>
      <c r="I37" s="199"/>
      <c r="J37" s="199"/>
      <c r="K37" s="199"/>
      <c r="L37" s="199"/>
      <c r="M37" s="199"/>
      <c r="N37" s="199"/>
      <c r="O37" s="199"/>
      <c r="P37" s="199"/>
      <c r="Q37" s="199"/>
      <c r="R37" s="199"/>
      <c r="S37" s="382"/>
    </row>
    <row r="38" spans="2:19" s="6" customFormat="1" ht="14.25" customHeight="1">
      <c r="B38" s="401"/>
      <c r="C38" s="186" t="s">
        <v>6007</v>
      </c>
      <c r="D38" s="236"/>
      <c r="E38" s="199"/>
      <c r="F38" s="188">
        <v>2022</v>
      </c>
      <c r="G38" s="204" t="str">
        <f>IF(ISTEXT(L28), L28, "")</f>
        <v/>
      </c>
      <c r="H38" s="188">
        <v>2021</v>
      </c>
      <c r="I38" s="199"/>
      <c r="J38" s="199"/>
      <c r="K38" s="199"/>
      <c r="L38" s="199"/>
      <c r="M38" s="199"/>
      <c r="N38" s="199"/>
      <c r="O38" s="199"/>
      <c r="P38" s="233"/>
      <c r="Q38" s="199"/>
      <c r="R38" s="199"/>
      <c r="S38" s="382"/>
    </row>
    <row r="39" spans="2:19" s="6" customFormat="1" ht="14.25" customHeight="1">
      <c r="B39" s="401"/>
      <c r="C39" s="186"/>
      <c r="D39" s="236"/>
      <c r="E39" s="199"/>
      <c r="F39" s="264"/>
      <c r="G39" s="265"/>
      <c r="H39" s="265"/>
      <c r="I39" s="199"/>
      <c r="J39" s="199"/>
      <c r="K39" s="199"/>
      <c r="L39" s="199"/>
      <c r="M39" s="199"/>
      <c r="N39" s="199"/>
      <c r="O39" s="199"/>
      <c r="P39" s="199"/>
      <c r="Q39" s="199"/>
      <c r="R39" s="199"/>
      <c r="S39" s="382"/>
    </row>
    <row r="40" spans="2:19" s="6" customFormat="1" ht="14.25" customHeight="1">
      <c r="B40" s="401"/>
      <c r="C40" s="261">
        <v>2.1</v>
      </c>
      <c r="D40" s="504" t="s">
        <v>10991</v>
      </c>
      <c r="E40" s="790"/>
      <c r="F40" s="266"/>
      <c r="G40" s="265"/>
      <c r="H40" s="266"/>
      <c r="I40" s="182"/>
      <c r="J40" s="261">
        <v>2.5</v>
      </c>
      <c r="K40" s="184" t="s">
        <v>6012</v>
      </c>
      <c r="L40" s="182"/>
      <c r="M40" s="182"/>
      <c r="N40" s="234"/>
      <c r="O40" s="518"/>
      <c r="P40" s="801"/>
      <c r="Q40" s="801"/>
      <c r="R40" s="539"/>
      <c r="S40" s="382"/>
    </row>
    <row r="41" spans="2:19" s="6" customFormat="1" ht="14.25" customHeight="1">
      <c r="B41" s="401"/>
      <c r="C41" s="319" t="s">
        <v>10846</v>
      </c>
      <c r="D41" s="329" t="s">
        <v>10990</v>
      </c>
      <c r="E41" s="318"/>
      <c r="F41" s="266"/>
      <c r="G41" s="265"/>
      <c r="H41" s="266"/>
      <c r="I41" s="182"/>
      <c r="J41" s="261"/>
      <c r="K41" s="182"/>
      <c r="L41" s="182"/>
      <c r="M41" s="341"/>
      <c r="N41" s="341"/>
      <c r="O41" s="733"/>
      <c r="P41" s="596"/>
      <c r="Q41" s="596"/>
      <c r="R41" s="596"/>
      <c r="S41" s="382"/>
    </row>
    <row r="42" spans="2:19" s="6" customFormat="1" ht="14.25" customHeight="1">
      <c r="B42" s="365"/>
      <c r="C42" s="295"/>
      <c r="D42" s="329"/>
      <c r="E42" s="308"/>
      <c r="F42" s="264"/>
      <c r="G42" s="265"/>
      <c r="H42" s="265"/>
      <c r="I42" s="182"/>
      <c r="J42" s="189"/>
      <c r="K42" s="182"/>
      <c r="L42" s="182"/>
      <c r="M42" s="341"/>
      <c r="N42" s="341"/>
      <c r="O42" s="733"/>
      <c r="P42" s="596"/>
      <c r="Q42" s="596"/>
      <c r="R42" s="596"/>
      <c r="S42" s="382"/>
    </row>
    <row r="43" spans="2:19" s="6" customFormat="1" ht="14.25" customHeight="1">
      <c r="B43" s="365"/>
      <c r="C43" s="261">
        <v>2.2000000000000002</v>
      </c>
      <c r="D43" s="504" t="s">
        <v>6188</v>
      </c>
      <c r="E43" s="790"/>
      <c r="F43" s="266"/>
      <c r="G43" s="265"/>
      <c r="H43" s="266"/>
      <c r="I43" s="182"/>
      <c r="J43" s="261">
        <v>2.6</v>
      </c>
      <c r="K43" s="182" t="s">
        <v>6033</v>
      </c>
      <c r="L43" s="182"/>
      <c r="M43" s="182"/>
      <c r="N43" s="333" t="str">
        <f>IF(AND(ISTEXT(O40), ISBLANK(O43)), "→", "")</f>
        <v/>
      </c>
      <c r="O43" s="518"/>
      <c r="P43" s="801"/>
      <c r="Q43" s="801"/>
      <c r="R43" s="539"/>
      <c r="S43" s="387" t="str">
        <f>IF(AND(ISTEXT(O40), ISBLANK(O43)), "←", "")</f>
        <v/>
      </c>
    </row>
    <row r="44" spans="2:19" s="6" customFormat="1" ht="14.25" customHeight="1">
      <c r="B44" s="365"/>
      <c r="C44" s="296"/>
      <c r="D44" s="182"/>
      <c r="E44" s="199"/>
      <c r="F44" s="267"/>
      <c r="G44" s="265"/>
      <c r="H44" s="265"/>
      <c r="I44" s="182"/>
      <c r="J44" s="189"/>
      <c r="K44" s="341"/>
      <c r="L44" s="341"/>
      <c r="M44" s="341"/>
      <c r="N44" s="341"/>
      <c r="O44" s="737"/>
      <c r="P44" s="514"/>
      <c r="Q44" s="514"/>
      <c r="R44" s="514"/>
      <c r="S44" s="382"/>
    </row>
    <row r="45" spans="2:19" s="6" customFormat="1" ht="14.25" customHeight="1">
      <c r="B45" s="365"/>
      <c r="C45" s="261">
        <v>2.2999999999999998</v>
      </c>
      <c r="D45" s="505" t="s">
        <v>6008</v>
      </c>
      <c r="E45" s="790"/>
      <c r="F45" s="266"/>
      <c r="G45" s="265"/>
      <c r="H45" s="266"/>
      <c r="I45" s="182"/>
      <c r="J45" s="261">
        <v>2.7</v>
      </c>
      <c r="K45" s="182" t="s">
        <v>6010</v>
      </c>
      <c r="L45" s="182"/>
      <c r="M45" s="182"/>
      <c r="N45" s="182"/>
      <c r="O45" s="518"/>
      <c r="P45" s="801"/>
      <c r="Q45" s="801"/>
      <c r="R45" s="539"/>
      <c r="S45" s="382"/>
    </row>
    <row r="46" spans="2:19" s="6" customFormat="1" ht="14.25" customHeight="1">
      <c r="B46" s="365"/>
      <c r="C46" s="297"/>
      <c r="D46" s="329"/>
      <c r="E46" s="182"/>
      <c r="F46" s="267"/>
      <c r="G46" s="265"/>
      <c r="H46" s="265"/>
      <c r="I46" s="182"/>
      <c r="J46" s="189"/>
      <c r="K46" s="182"/>
      <c r="L46" s="182"/>
      <c r="M46" s="182"/>
      <c r="N46" s="182"/>
      <c r="O46" s="811"/>
      <c r="P46" s="605"/>
      <c r="Q46" s="605"/>
      <c r="R46" s="605"/>
      <c r="S46" s="382"/>
    </row>
    <row r="47" spans="2:19" s="6" customFormat="1" ht="14.25" customHeight="1">
      <c r="B47" s="365"/>
      <c r="C47" s="261">
        <v>2.4</v>
      </c>
      <c r="D47" s="329" t="s">
        <v>6009</v>
      </c>
      <c r="E47" s="271" t="str">
        <f>IF(AND(ISNUMBER(F40), ISNUMBER(F43), (F40+10*F43)&lt;&gt;F47), (F40+10*F43), "")</f>
        <v/>
      </c>
      <c r="F47" s="266" t="str">
        <f>IF(AND(ISNUMBER(F40), ISNUMBER(F43)), F40+10*F43, "")</f>
        <v/>
      </c>
      <c r="G47" s="265"/>
      <c r="H47" s="266" t="str">
        <f>IF(AND(ISNUMBER(H40), ISNUMBER(H43)), H40+10*H43, "")</f>
        <v/>
      </c>
      <c r="I47" s="271" t="str">
        <f>IF(AND(ISNUMBER(H40), ISNUMBER(H43), (H40+10*H43)&lt;&gt;H47), (H40+10*H43), "")</f>
        <v/>
      </c>
      <c r="J47" s="261">
        <v>2.8</v>
      </c>
      <c r="K47" s="182" t="s">
        <v>6011</v>
      </c>
      <c r="L47" s="182"/>
      <c r="M47" s="182"/>
      <c r="N47" s="182"/>
      <c r="O47" s="557"/>
      <c r="P47" s="812"/>
      <c r="Q47" s="730" t="str">
        <f>IF(ISTEXT(O45), O45, "")</f>
        <v/>
      </c>
      <c r="R47" s="813"/>
      <c r="S47" s="382"/>
    </row>
    <row r="48" spans="2:19" s="6" customFormat="1" ht="14.25" customHeight="1">
      <c r="B48" s="365"/>
      <c r="C48" s="193"/>
      <c r="D48" s="187" t="s">
        <v>6179</v>
      </c>
      <c r="E48" s="308"/>
      <c r="F48" s="182"/>
      <c r="G48" s="341"/>
      <c r="H48" s="182"/>
      <c r="I48" s="341"/>
      <c r="J48" s="272"/>
      <c r="K48" s="341"/>
      <c r="L48" s="341"/>
      <c r="M48" s="182"/>
      <c r="N48" s="182"/>
      <c r="O48" s="182"/>
      <c r="P48" s="182"/>
      <c r="Q48" s="182"/>
      <c r="R48" s="182"/>
      <c r="S48" s="382"/>
    </row>
    <row r="49" spans="2:19" s="6" customFormat="1" ht="14.25" customHeight="1" thickBot="1">
      <c r="B49" s="367"/>
      <c r="C49" s="369"/>
      <c r="D49" s="369"/>
      <c r="E49" s="369"/>
      <c r="F49" s="457"/>
      <c r="G49" s="496"/>
      <c r="H49" s="369"/>
      <c r="I49" s="369"/>
      <c r="J49" s="369"/>
      <c r="K49" s="369"/>
      <c r="L49" s="369"/>
      <c r="M49" s="369"/>
      <c r="N49" s="369"/>
      <c r="O49" s="457"/>
      <c r="P49" s="496"/>
      <c r="Q49" s="369"/>
      <c r="R49" s="369"/>
      <c r="S49" s="385"/>
    </row>
    <row r="50" spans="2:19" s="6" customFormat="1" ht="14.25" customHeight="1" thickTop="1" thickBot="1">
      <c r="C50" s="232"/>
      <c r="D50" s="232"/>
      <c r="E50" s="232"/>
      <c r="F50" s="232"/>
      <c r="G50" s="232"/>
      <c r="H50" s="232"/>
      <c r="I50" s="232"/>
      <c r="J50" s="232"/>
      <c r="K50" s="232"/>
      <c r="L50" s="232"/>
      <c r="M50" s="232"/>
      <c r="N50" s="232"/>
      <c r="O50" s="232"/>
      <c r="P50" s="232"/>
      <c r="Q50" s="232"/>
      <c r="R50" s="232"/>
      <c r="S50" s="232"/>
    </row>
    <row r="51" spans="2:19" s="6" customFormat="1" ht="14.25" customHeight="1" thickTop="1">
      <c r="B51" s="361"/>
      <c r="C51" s="363"/>
      <c r="D51" s="363"/>
      <c r="E51" s="363"/>
      <c r="F51" s="363"/>
      <c r="G51" s="363"/>
      <c r="H51" s="363"/>
      <c r="I51" s="363"/>
      <c r="J51" s="732"/>
      <c r="K51" s="817"/>
      <c r="L51" s="363"/>
      <c r="M51" s="363"/>
      <c r="N51" s="363"/>
      <c r="O51" s="363"/>
      <c r="P51" s="363"/>
      <c r="Q51" s="363"/>
      <c r="R51" s="363"/>
      <c r="S51" s="380"/>
    </row>
    <row r="52" spans="2:19" s="6" customFormat="1" ht="14.25" customHeight="1">
      <c r="B52" s="365"/>
      <c r="C52" s="231" t="s">
        <v>6022</v>
      </c>
      <c r="D52" s="231" t="s">
        <v>6083</v>
      </c>
      <c r="E52" s="199"/>
      <c r="F52" s="199"/>
      <c r="G52" s="199"/>
      <c r="H52" s="199"/>
      <c r="I52" s="199"/>
      <c r="J52" s="595"/>
      <c r="K52" s="596"/>
      <c r="L52" s="199"/>
      <c r="M52" s="555" t="s">
        <v>6013</v>
      </c>
      <c r="N52" s="555"/>
      <c r="O52" s="199"/>
      <c r="P52" s="199"/>
      <c r="Q52" s="199"/>
      <c r="R52" s="199"/>
      <c r="S52" s="382"/>
    </row>
    <row r="53" spans="2:19" s="6" customFormat="1" ht="14.25" customHeight="1">
      <c r="B53" s="401"/>
      <c r="C53" s="273"/>
      <c r="D53" s="199"/>
      <c r="E53" s="199"/>
      <c r="F53" s="199"/>
      <c r="G53" s="199"/>
      <c r="H53" s="199"/>
      <c r="I53" s="199"/>
      <c r="J53" s="727"/>
      <c r="K53" s="514"/>
      <c r="L53" s="199"/>
      <c r="M53" s="556" t="s">
        <v>6014</v>
      </c>
      <c r="N53" s="556"/>
      <c r="O53" s="199"/>
      <c r="P53" s="199"/>
      <c r="Q53" s="199"/>
      <c r="R53" s="199"/>
      <c r="S53" s="382"/>
    </row>
    <row r="54" spans="2:19" s="7" customFormat="1" ht="14.25" customHeight="1">
      <c r="B54" s="403"/>
      <c r="C54" s="190" t="s">
        <v>9</v>
      </c>
      <c r="D54" s="343" t="s">
        <v>6015</v>
      </c>
      <c r="E54" s="343"/>
      <c r="F54" s="343"/>
      <c r="G54" s="200"/>
      <c r="H54" s="609" t="str">
        <f>IF(AND(ISNUMBER(J56), ISNUMBER(J57), SUM(J56:J57)&lt;&gt;J54), SUM(J56:J57), "")</f>
        <v/>
      </c>
      <c r="I54" s="814"/>
      <c r="J54" s="728"/>
      <c r="K54" s="815"/>
      <c r="L54" s="200"/>
      <c r="M54" s="540"/>
      <c r="N54" s="541"/>
      <c r="O54" s="235"/>
      <c r="P54" s="725" t="str">
        <f>IF(AND(ISNUMBER(J54), ISBLANK(M54)), "←  indicate the unit of measurement", "")</f>
        <v/>
      </c>
      <c r="Q54" s="596"/>
      <c r="R54" s="596"/>
      <c r="S54" s="816"/>
    </row>
    <row r="55" spans="2:19" s="6" customFormat="1" ht="14.25" customHeight="1">
      <c r="B55" s="401"/>
      <c r="C55" s="197"/>
      <c r="D55" s="298" t="s">
        <v>6019</v>
      </c>
      <c r="E55" s="182"/>
      <c r="F55" s="182"/>
      <c r="G55" s="199"/>
      <c r="H55" s="595"/>
      <c r="I55" s="596"/>
      <c r="J55" s="586"/>
      <c r="K55" s="563"/>
      <c r="L55" s="199"/>
      <c r="M55" s="525"/>
      <c r="N55" s="571"/>
      <c r="O55" s="199"/>
      <c r="P55" s="595"/>
      <c r="Q55" s="714"/>
      <c r="R55" s="714"/>
      <c r="S55" s="819"/>
    </row>
    <row r="56" spans="2:19" s="6" customFormat="1" ht="14.25" customHeight="1">
      <c r="B56" s="401"/>
      <c r="C56" s="192" t="s">
        <v>140</v>
      </c>
      <c r="D56" s="182" t="s">
        <v>6084</v>
      </c>
      <c r="E56" s="182"/>
      <c r="F56" s="182"/>
      <c r="G56" s="199"/>
      <c r="H56" s="595"/>
      <c r="I56" s="565"/>
      <c r="J56" s="434"/>
      <c r="K56" s="818"/>
      <c r="L56" s="199"/>
      <c r="M56" s="518"/>
      <c r="N56" s="539"/>
      <c r="O56" s="199"/>
      <c r="P56" s="595" t="str">
        <f>IF(AND(ISNUMBER(J56), ISBLANK(M56)), "←  indicate the unit of measurement", "")</f>
        <v/>
      </c>
      <c r="Q56" s="596"/>
      <c r="R56" s="596"/>
      <c r="S56" s="816"/>
    </row>
    <row r="57" spans="2:19" s="6" customFormat="1" ht="14.25" customHeight="1">
      <c r="B57" s="401"/>
      <c r="C57" s="192" t="s">
        <v>141</v>
      </c>
      <c r="D57" s="182" t="s">
        <v>6087</v>
      </c>
      <c r="E57" s="182"/>
      <c r="F57" s="182"/>
      <c r="G57" s="199"/>
      <c r="H57" s="595"/>
      <c r="I57" s="565"/>
      <c r="J57" s="434"/>
      <c r="K57" s="818"/>
      <c r="L57" s="199"/>
      <c r="M57" s="518"/>
      <c r="N57" s="539"/>
      <c r="O57" s="199"/>
      <c r="P57" s="595" t="str">
        <f>IF(AND(ISNUMBER(J57), ISBLANK(M57)), "←  indicate the unit of measurement", "")</f>
        <v/>
      </c>
      <c r="Q57" s="596"/>
      <c r="R57" s="596"/>
      <c r="S57" s="816"/>
    </row>
    <row r="58" spans="2:19" s="6" customFormat="1" ht="14.25" customHeight="1">
      <c r="B58" s="401"/>
      <c r="C58" s="197"/>
      <c r="D58" s="182"/>
      <c r="E58" s="182"/>
      <c r="F58" s="182"/>
      <c r="G58" s="199"/>
      <c r="H58" s="595"/>
      <c r="I58" s="596"/>
      <c r="J58" s="586"/>
      <c r="K58" s="563"/>
      <c r="L58" s="199"/>
      <c r="M58" s="525"/>
      <c r="N58" s="571"/>
      <c r="O58" s="199"/>
      <c r="P58" s="595"/>
      <c r="Q58" s="714"/>
      <c r="R58" s="714"/>
      <c r="S58" s="819"/>
    </row>
    <row r="59" spans="2:19" s="7" customFormat="1" ht="14.25" customHeight="1">
      <c r="B59" s="403"/>
      <c r="C59" s="190" t="s">
        <v>10</v>
      </c>
      <c r="D59" s="343" t="s">
        <v>6016</v>
      </c>
      <c r="E59" s="343"/>
      <c r="F59" s="343"/>
      <c r="G59" s="200"/>
      <c r="H59" s="609" t="str">
        <f>IF(AND(ISNUMBER(J61), ISNUMBER(J62), SUM(J61:J62)&lt;&gt;J59), SUM(J61:J62), "")</f>
        <v/>
      </c>
      <c r="I59" s="814"/>
      <c r="J59" s="728"/>
      <c r="K59" s="815"/>
      <c r="L59" s="200"/>
      <c r="M59" s="540"/>
      <c r="N59" s="541"/>
      <c r="O59" s="200"/>
      <c r="P59" s="725" t="str">
        <f>IF(AND(ISNUMBER(J59), ISBLANK(M59)), "←  indicate the unit of measurement", "")</f>
        <v/>
      </c>
      <c r="Q59" s="596"/>
      <c r="R59" s="596"/>
      <c r="S59" s="816"/>
    </row>
    <row r="60" spans="2:19" s="6" customFormat="1" ht="14.25" customHeight="1">
      <c r="B60" s="401"/>
      <c r="C60" s="197"/>
      <c r="D60" s="298" t="s">
        <v>6019</v>
      </c>
      <c r="E60" s="182"/>
      <c r="F60" s="182"/>
      <c r="G60" s="199"/>
      <c r="H60" s="595"/>
      <c r="I60" s="596"/>
      <c r="J60" s="586"/>
      <c r="K60" s="563"/>
      <c r="L60" s="199"/>
      <c r="M60" s="525"/>
      <c r="N60" s="571"/>
      <c r="O60" s="199"/>
      <c r="P60" s="595"/>
      <c r="Q60" s="714"/>
      <c r="R60" s="714"/>
      <c r="S60" s="819"/>
    </row>
    <row r="61" spans="2:19" s="8" customFormat="1" ht="14.25" customHeight="1">
      <c r="B61" s="404"/>
      <c r="C61" s="192" t="s">
        <v>142</v>
      </c>
      <c r="D61" s="182" t="s">
        <v>6085</v>
      </c>
      <c r="E61" s="182"/>
      <c r="F61" s="182"/>
      <c r="G61" s="199"/>
      <c r="H61" s="595"/>
      <c r="I61" s="565"/>
      <c r="J61" s="434"/>
      <c r="K61" s="818"/>
      <c r="L61" s="199"/>
      <c r="M61" s="518"/>
      <c r="N61" s="539"/>
      <c r="O61" s="199"/>
      <c r="P61" s="595" t="str">
        <f>IF(AND(ISNUMBER(J61), ISBLANK(M61)), "←  indicate the unit of measurement", "")</f>
        <v/>
      </c>
      <c r="Q61" s="596"/>
      <c r="R61" s="596"/>
      <c r="S61" s="816"/>
    </row>
    <row r="62" spans="2:19" s="8" customFormat="1" ht="14.25" customHeight="1">
      <c r="B62" s="404"/>
      <c r="C62" s="192" t="s">
        <v>143</v>
      </c>
      <c r="D62" s="182" t="s">
        <v>6086</v>
      </c>
      <c r="E62" s="182"/>
      <c r="F62" s="182"/>
      <c r="G62" s="199"/>
      <c r="H62" s="595"/>
      <c r="I62" s="565"/>
      <c r="J62" s="434"/>
      <c r="K62" s="818"/>
      <c r="L62" s="199"/>
      <c r="M62" s="518"/>
      <c r="N62" s="539"/>
      <c r="O62" s="199"/>
      <c r="P62" s="595" t="str">
        <f>IF(AND(ISNUMBER(J62), ISBLANK(M62)), "←  indicate the unit of measurement", "")</f>
        <v/>
      </c>
      <c r="Q62" s="596"/>
      <c r="R62" s="596"/>
      <c r="S62" s="816"/>
    </row>
    <row r="63" spans="2:19" s="8" customFormat="1" ht="14.25" customHeight="1">
      <c r="B63" s="404"/>
      <c r="C63" s="192"/>
      <c r="D63" s="182"/>
      <c r="E63" s="182"/>
      <c r="F63" s="182"/>
      <c r="G63" s="199"/>
      <c r="H63" s="595"/>
      <c r="I63" s="595"/>
      <c r="J63" s="586"/>
      <c r="K63" s="586"/>
      <c r="L63" s="199"/>
      <c r="M63" s="525"/>
      <c r="N63" s="525"/>
      <c r="O63" s="199"/>
      <c r="P63" s="595"/>
      <c r="Q63" s="714"/>
      <c r="R63" s="714"/>
      <c r="S63" s="819"/>
    </row>
    <row r="64" spans="2:19" s="9" customFormat="1" ht="14.25" customHeight="1">
      <c r="B64" s="401"/>
      <c r="C64" s="190" t="s">
        <v>11</v>
      </c>
      <c r="D64" s="343" t="s">
        <v>6017</v>
      </c>
      <c r="E64" s="182"/>
      <c r="F64" s="182"/>
      <c r="G64" s="199"/>
      <c r="H64" s="595"/>
      <c r="I64" s="565"/>
      <c r="J64" s="434"/>
      <c r="K64" s="818"/>
      <c r="L64" s="199"/>
      <c r="M64" s="518"/>
      <c r="N64" s="539"/>
      <c r="O64" s="199"/>
      <c r="P64" s="595" t="str">
        <f>IF(AND(ISNUMBER(J64), ISBLANK(M64)), "←  indicate the unit of measurement", "")</f>
        <v/>
      </c>
      <c r="Q64" s="596"/>
      <c r="R64" s="596"/>
      <c r="S64" s="816"/>
    </row>
    <row r="65" spans="2:19" s="6" customFormat="1" ht="14.25" customHeight="1">
      <c r="B65" s="401"/>
      <c r="C65" s="197"/>
      <c r="D65" s="182"/>
      <c r="E65" s="182"/>
      <c r="F65" s="182"/>
      <c r="G65" s="199"/>
      <c r="H65" s="595"/>
      <c r="I65" s="595"/>
      <c r="J65" s="586"/>
      <c r="K65" s="586"/>
      <c r="L65" s="199"/>
      <c r="M65" s="525"/>
      <c r="N65" s="525"/>
      <c r="O65" s="199"/>
      <c r="P65" s="595"/>
      <c r="Q65" s="714"/>
      <c r="R65" s="714"/>
      <c r="S65" s="819"/>
    </row>
    <row r="66" spans="2:19" s="7" customFormat="1" ht="14.25" customHeight="1">
      <c r="B66" s="403"/>
      <c r="C66" s="190" t="s">
        <v>12</v>
      </c>
      <c r="D66" s="343" t="s">
        <v>6018</v>
      </c>
      <c r="E66" s="343"/>
      <c r="F66" s="343"/>
      <c r="G66" s="200"/>
      <c r="H66" s="725"/>
      <c r="I66" s="565"/>
      <c r="J66" s="728"/>
      <c r="K66" s="815"/>
      <c r="L66" s="200"/>
      <c r="M66" s="540"/>
      <c r="N66" s="541"/>
      <c r="O66" s="200"/>
      <c r="P66" s="725" t="str">
        <f>IF(AND(ISNUMBER(J66), ISBLANK(M66)), "←  indicate the unit of measurement", "")</f>
        <v/>
      </c>
      <c r="Q66" s="596"/>
      <c r="R66" s="596"/>
      <c r="S66" s="816"/>
    </row>
    <row r="67" spans="2:19" s="9" customFormat="1" ht="14.25" customHeight="1">
      <c r="B67" s="401"/>
      <c r="C67" s="197"/>
      <c r="D67" s="193" t="s">
        <v>6354</v>
      </c>
      <c r="E67" s="182"/>
      <c r="F67" s="182"/>
      <c r="G67" s="199"/>
      <c r="H67" s="595"/>
      <c r="I67" s="595"/>
      <c r="J67" s="739"/>
      <c r="K67" s="739"/>
      <c r="L67" s="199"/>
      <c r="M67" s="538"/>
      <c r="N67" s="538"/>
      <c r="O67" s="199"/>
      <c r="P67" s="595"/>
      <c r="Q67" s="714"/>
      <c r="R67" s="714"/>
      <c r="S67" s="819"/>
    </row>
    <row r="68" spans="2:19" s="6" customFormat="1" ht="14.25" customHeight="1">
      <c r="B68" s="401"/>
      <c r="C68" s="197"/>
      <c r="D68" s="298" t="s">
        <v>6019</v>
      </c>
      <c r="E68" s="182"/>
      <c r="F68" s="182"/>
      <c r="G68" s="199"/>
      <c r="H68" s="595"/>
      <c r="I68" s="595"/>
      <c r="J68" s="727"/>
      <c r="K68" s="727"/>
      <c r="L68" s="199"/>
      <c r="M68" s="542"/>
      <c r="N68" s="542"/>
      <c r="O68" s="199"/>
      <c r="P68" s="595"/>
      <c r="Q68" s="714"/>
      <c r="R68" s="714"/>
      <c r="S68" s="819"/>
    </row>
    <row r="69" spans="2:19" s="6" customFormat="1" ht="14.25" customHeight="1">
      <c r="B69" s="365"/>
      <c r="C69" s="192" t="s">
        <v>144</v>
      </c>
      <c r="D69" s="194" t="s">
        <v>6088</v>
      </c>
      <c r="E69" s="199"/>
      <c r="F69" s="199"/>
      <c r="G69" s="199"/>
      <c r="H69" s="595"/>
      <c r="I69" s="820"/>
      <c r="J69" s="434"/>
      <c r="K69" s="818"/>
      <c r="L69" s="199"/>
      <c r="M69" s="518"/>
      <c r="N69" s="519"/>
      <c r="O69" s="199"/>
      <c r="P69" s="595" t="str">
        <f>IF(AND(ISNUMBER(J69), ISBLANK(M69)), "←  indicate the unit of measurement", "")</f>
        <v/>
      </c>
      <c r="Q69" s="596"/>
      <c r="R69" s="596"/>
      <c r="S69" s="816"/>
    </row>
    <row r="70" spans="2:19" s="6" customFormat="1" ht="14.25" customHeight="1">
      <c r="B70" s="401"/>
      <c r="C70" s="192" t="s">
        <v>145</v>
      </c>
      <c r="D70" s="182" t="s">
        <v>6089</v>
      </c>
      <c r="E70" s="182"/>
      <c r="F70" s="182"/>
      <c r="G70" s="199"/>
      <c r="H70" s="595"/>
      <c r="I70" s="820"/>
      <c r="J70" s="434"/>
      <c r="K70" s="818"/>
      <c r="L70" s="199"/>
      <c r="M70" s="518"/>
      <c r="N70" s="519"/>
      <c r="O70" s="199"/>
      <c r="P70" s="595" t="str">
        <f>IF(AND(ISNUMBER(J70), ISBLANK(M70)), "←  indicate the unit of measurement", "")</f>
        <v/>
      </c>
      <c r="Q70" s="596"/>
      <c r="R70" s="596"/>
      <c r="S70" s="816"/>
    </row>
    <row r="71" spans="2:19" s="6" customFormat="1" ht="14.25" customHeight="1">
      <c r="B71" s="401"/>
      <c r="C71" s="196"/>
      <c r="D71" s="298" t="s">
        <v>6019</v>
      </c>
      <c r="E71" s="182"/>
      <c r="F71" s="182"/>
      <c r="G71" s="199"/>
      <c r="H71" s="595"/>
      <c r="I71" s="595"/>
      <c r="J71" s="586"/>
      <c r="K71" s="586"/>
      <c r="L71" s="199"/>
      <c r="M71" s="525"/>
      <c r="N71" s="525"/>
      <c r="O71" s="199"/>
      <c r="P71" s="595"/>
      <c r="Q71" s="714"/>
      <c r="R71" s="714"/>
      <c r="S71" s="819"/>
    </row>
    <row r="72" spans="2:19" s="6" customFormat="1" ht="14.25" customHeight="1">
      <c r="B72" s="401"/>
      <c r="C72" s="196" t="s">
        <v>301</v>
      </c>
      <c r="D72" s="195" t="s">
        <v>6090</v>
      </c>
      <c r="E72" s="182"/>
      <c r="F72" s="182"/>
      <c r="G72" s="199"/>
      <c r="H72" s="595"/>
      <c r="I72" s="820"/>
      <c r="J72" s="434"/>
      <c r="K72" s="818"/>
      <c r="L72" s="199"/>
      <c r="M72" s="518"/>
      <c r="N72" s="519"/>
      <c r="O72" s="199"/>
      <c r="P72" s="595" t="str">
        <f>IF(AND(ISNUMBER(J72), ISBLANK(M72)), "←  indicate the unit of measurement", "")</f>
        <v/>
      </c>
      <c r="Q72" s="596"/>
      <c r="R72" s="596"/>
      <c r="S72" s="816"/>
    </row>
    <row r="73" spans="2:19" s="6" customFormat="1" ht="14.25" customHeight="1" thickBot="1">
      <c r="B73" s="367"/>
      <c r="C73" s="369"/>
      <c r="D73" s="369"/>
      <c r="E73" s="369"/>
      <c r="F73" s="369"/>
      <c r="G73" s="369"/>
      <c r="H73" s="369"/>
      <c r="I73" s="369"/>
      <c r="J73" s="469"/>
      <c r="K73" s="469"/>
      <c r="L73" s="369"/>
      <c r="M73" s="469"/>
      <c r="N73" s="469"/>
      <c r="O73" s="369"/>
      <c r="P73" s="496"/>
      <c r="Q73" s="458"/>
      <c r="R73" s="458"/>
      <c r="S73" s="821"/>
    </row>
    <row r="74" spans="2:19" s="6" customFormat="1" ht="14.25" customHeight="1" thickTop="1" thickBot="1">
      <c r="C74" s="232"/>
      <c r="D74" s="232"/>
      <c r="E74" s="232"/>
      <c r="F74" s="232"/>
      <c r="G74" s="232"/>
      <c r="H74" s="232"/>
      <c r="I74" s="232"/>
      <c r="J74" s="232"/>
      <c r="K74" s="232"/>
      <c r="L74" s="232"/>
      <c r="M74" s="232"/>
      <c r="N74" s="232"/>
      <c r="O74" s="232"/>
      <c r="P74" s="232"/>
      <c r="Q74" s="232"/>
      <c r="R74" s="232"/>
      <c r="S74" s="232"/>
    </row>
    <row r="75" spans="2:19" s="6" customFormat="1" ht="14.25" customHeight="1" thickTop="1">
      <c r="B75" s="361"/>
      <c r="C75" s="363"/>
      <c r="D75" s="363"/>
      <c r="E75" s="363"/>
      <c r="F75" s="363"/>
      <c r="G75" s="363"/>
      <c r="H75" s="363"/>
      <c r="I75" s="363"/>
      <c r="J75" s="363"/>
      <c r="K75" s="363"/>
      <c r="L75" s="363"/>
      <c r="M75" s="363"/>
      <c r="N75" s="363"/>
      <c r="O75" s="363"/>
      <c r="P75" s="363"/>
      <c r="Q75" s="363"/>
      <c r="R75" s="363"/>
      <c r="S75" s="380"/>
    </row>
    <row r="76" spans="2:19" s="6" customFormat="1" ht="14.25" customHeight="1">
      <c r="B76" s="365"/>
      <c r="C76" s="231" t="s">
        <v>6023</v>
      </c>
      <c r="D76" s="231" t="s">
        <v>6098</v>
      </c>
      <c r="E76" s="199"/>
      <c r="F76" s="199"/>
      <c r="G76" s="199"/>
      <c r="H76" s="199"/>
      <c r="I76" s="199"/>
      <c r="J76" s="199"/>
      <c r="K76" s="199"/>
      <c r="L76" s="199"/>
      <c r="M76" s="199"/>
      <c r="N76" s="199"/>
      <c r="O76" s="199"/>
      <c r="P76" s="199"/>
      <c r="Q76" s="199"/>
      <c r="R76" s="199"/>
      <c r="S76" s="382"/>
    </row>
    <row r="77" spans="2:19" s="6" customFormat="1" ht="14.25" customHeight="1">
      <c r="B77" s="365"/>
      <c r="C77" s="55"/>
      <c r="D77" s="35"/>
      <c r="E77" s="327"/>
      <c r="F77" s="327"/>
      <c r="G77" s="327"/>
      <c r="H77" s="327"/>
      <c r="I77" s="327"/>
      <c r="J77" s="327"/>
      <c r="K77" s="327"/>
      <c r="L77" s="327"/>
      <c r="M77" s="327"/>
      <c r="N77" s="327"/>
      <c r="O77" s="327"/>
      <c r="P77" s="327"/>
      <c r="Q77" s="327"/>
      <c r="R77" s="327"/>
      <c r="S77" s="366"/>
    </row>
    <row r="78" spans="2:19" s="6" customFormat="1" ht="14.25" customHeight="1">
      <c r="B78" s="401"/>
      <c r="C78" s="85" t="s">
        <v>6099</v>
      </c>
      <c r="D78" s="342"/>
      <c r="E78" s="342"/>
      <c r="F78" s="342"/>
      <c r="G78" s="59"/>
      <c r="H78" s="59"/>
      <c r="I78" s="59"/>
      <c r="J78" s="587"/>
      <c r="K78" s="587"/>
      <c r="L78" s="41"/>
      <c r="M78" s="41"/>
      <c r="N78" s="327"/>
      <c r="O78" s="327"/>
      <c r="P78" s="327"/>
      <c r="Q78" s="327"/>
      <c r="R78" s="327"/>
      <c r="S78" s="366"/>
    </row>
    <row r="79" spans="2:19" s="6" customFormat="1" ht="14.25" customHeight="1">
      <c r="B79" s="401"/>
      <c r="C79" s="197" t="s">
        <v>13</v>
      </c>
      <c r="D79" s="504" t="s">
        <v>6100</v>
      </c>
      <c r="E79" s="505"/>
      <c r="F79" s="505"/>
      <c r="G79" s="505"/>
      <c r="H79" s="505"/>
      <c r="I79" s="506"/>
      <c r="J79" s="507"/>
      <c r="K79" s="508"/>
      <c r="L79" s="327"/>
      <c r="M79" s="41"/>
      <c r="N79" s="327"/>
      <c r="O79" s="327"/>
      <c r="P79" s="327"/>
      <c r="Q79" s="327"/>
      <c r="R79" s="327"/>
      <c r="S79" s="366"/>
    </row>
    <row r="80" spans="2:19" s="6" customFormat="1" ht="14.25" customHeight="1">
      <c r="B80" s="401"/>
      <c r="C80" s="197" t="s">
        <v>14</v>
      </c>
      <c r="D80" s="504" t="s">
        <v>6101</v>
      </c>
      <c r="E80" s="505"/>
      <c r="F80" s="505"/>
      <c r="G80" s="505"/>
      <c r="H80" s="505"/>
      <c r="I80" s="506"/>
      <c r="J80" s="507"/>
      <c r="K80" s="508"/>
      <c r="L80" s="327"/>
      <c r="M80" s="41"/>
      <c r="N80" s="327"/>
      <c r="O80" s="327"/>
      <c r="P80" s="327"/>
      <c r="Q80" s="327"/>
      <c r="R80" s="327"/>
      <c r="S80" s="366"/>
    </row>
    <row r="81" spans="2:19" s="6" customFormat="1" ht="14.25" customHeight="1">
      <c r="B81" s="401"/>
      <c r="C81" s="197" t="s">
        <v>15</v>
      </c>
      <c r="D81" s="505" t="s">
        <v>6156</v>
      </c>
      <c r="E81" s="714"/>
      <c r="F81" s="714"/>
      <c r="G81" s="714"/>
      <c r="H81" s="714"/>
      <c r="I81" s="790"/>
      <c r="J81" s="507"/>
      <c r="K81" s="508"/>
      <c r="L81" s="327"/>
      <c r="M81" s="41"/>
      <c r="N81" s="327"/>
      <c r="O81" s="327"/>
      <c r="P81" s="327"/>
      <c r="Q81" s="327"/>
      <c r="R81" s="327"/>
      <c r="S81" s="366"/>
    </row>
    <row r="82" spans="2:19" s="6" customFormat="1" ht="14.25" customHeight="1">
      <c r="B82" s="401"/>
      <c r="C82" s="197" t="s">
        <v>16</v>
      </c>
      <c r="D82" s="504" t="s">
        <v>6102</v>
      </c>
      <c r="E82" s="505"/>
      <c r="F82" s="505"/>
      <c r="G82" s="505"/>
      <c r="H82" s="505"/>
      <c r="I82" s="506"/>
      <c r="J82" s="507"/>
      <c r="K82" s="508"/>
      <c r="L82" s="327"/>
      <c r="M82" s="41"/>
      <c r="N82" s="327"/>
      <c r="O82" s="327"/>
      <c r="P82" s="327"/>
      <c r="Q82" s="327"/>
      <c r="R82" s="327"/>
      <c r="S82" s="366"/>
    </row>
    <row r="83" spans="2:19" s="6" customFormat="1" ht="14.25" customHeight="1">
      <c r="B83" s="401"/>
      <c r="C83" s="197" t="s">
        <v>146</v>
      </c>
      <c r="D83" s="504" t="s">
        <v>6103</v>
      </c>
      <c r="E83" s="505"/>
      <c r="F83" s="505"/>
      <c r="G83" s="505"/>
      <c r="H83" s="505"/>
      <c r="I83" s="506"/>
      <c r="J83" s="507"/>
      <c r="K83" s="508"/>
      <c r="L83" s="327"/>
      <c r="M83" s="41"/>
      <c r="N83" s="327"/>
      <c r="O83" s="327"/>
      <c r="P83" s="327"/>
      <c r="Q83" s="327"/>
      <c r="R83" s="327"/>
      <c r="S83" s="366"/>
    </row>
    <row r="84" spans="2:19" s="6" customFormat="1" ht="14.25" customHeight="1">
      <c r="B84" s="401"/>
      <c r="C84" s="197" t="s">
        <v>147</v>
      </c>
      <c r="D84" s="504" t="s">
        <v>6104</v>
      </c>
      <c r="E84" s="505"/>
      <c r="F84" s="505"/>
      <c r="G84" s="505"/>
      <c r="H84" s="505"/>
      <c r="I84" s="506"/>
      <c r="J84" s="507"/>
      <c r="K84" s="508"/>
      <c r="L84" s="327"/>
      <c r="M84" s="41"/>
      <c r="N84" s="327"/>
      <c r="O84" s="327"/>
      <c r="P84" s="327"/>
      <c r="Q84" s="327"/>
      <c r="R84" s="327"/>
      <c r="S84" s="366"/>
    </row>
    <row r="85" spans="2:19" s="6" customFormat="1" ht="14.25" customHeight="1">
      <c r="B85" s="401"/>
      <c r="C85" s="197" t="s">
        <v>294</v>
      </c>
      <c r="D85" s="504" t="s">
        <v>6105</v>
      </c>
      <c r="E85" s="505"/>
      <c r="F85" s="505"/>
      <c r="G85" s="505"/>
      <c r="H85" s="505"/>
      <c r="I85" s="506"/>
      <c r="J85" s="507"/>
      <c r="K85" s="508"/>
      <c r="L85" s="327"/>
      <c r="M85" s="41"/>
      <c r="N85" s="327"/>
      <c r="O85" s="327"/>
      <c r="P85" s="327"/>
      <c r="Q85" s="327"/>
      <c r="R85" s="327"/>
      <c r="S85" s="366"/>
    </row>
    <row r="86" spans="2:19" s="6" customFormat="1" ht="14.25" customHeight="1">
      <c r="B86" s="401"/>
      <c r="C86" s="197" t="s">
        <v>295</v>
      </c>
      <c r="D86" s="504" t="s">
        <v>6106</v>
      </c>
      <c r="E86" s="505"/>
      <c r="F86" s="505"/>
      <c r="G86" s="505"/>
      <c r="H86" s="505"/>
      <c r="I86" s="506"/>
      <c r="J86" s="507"/>
      <c r="K86" s="508"/>
      <c r="L86" s="327"/>
      <c r="M86" s="41"/>
      <c r="N86" s="327"/>
      <c r="O86" s="327"/>
      <c r="P86" s="327"/>
      <c r="Q86" s="327"/>
      <c r="R86" s="327"/>
      <c r="S86" s="366"/>
    </row>
    <row r="87" spans="2:19" s="6" customFormat="1" ht="14.25" customHeight="1">
      <c r="B87" s="401"/>
      <c r="C87" s="197" t="s">
        <v>296</v>
      </c>
      <c r="D87" s="504" t="s">
        <v>6107</v>
      </c>
      <c r="E87" s="505"/>
      <c r="F87" s="505"/>
      <c r="G87" s="505"/>
      <c r="H87" s="505"/>
      <c r="I87" s="506"/>
      <c r="J87" s="507"/>
      <c r="K87" s="508"/>
      <c r="L87" s="110" t="str">
        <f>IF(J88&gt;J87, "Number of total retail outlets is GREATER than or equal to the number of duty-free shops", "")</f>
        <v/>
      </c>
      <c r="M87" s="338"/>
      <c r="N87" s="327"/>
      <c r="O87" s="327"/>
      <c r="P87" s="327"/>
      <c r="Q87" s="327"/>
      <c r="R87" s="327"/>
      <c r="S87" s="366"/>
    </row>
    <row r="88" spans="2:19" s="6" customFormat="1" ht="14.25" customHeight="1">
      <c r="B88" s="401"/>
      <c r="C88" s="299" t="s">
        <v>303</v>
      </c>
      <c r="D88" s="791" t="s">
        <v>7878</v>
      </c>
      <c r="E88" s="502"/>
      <c r="F88" s="502"/>
      <c r="G88" s="502"/>
      <c r="H88" s="502"/>
      <c r="I88" s="503"/>
      <c r="J88" s="507"/>
      <c r="K88" s="508"/>
      <c r="L88" s="327"/>
      <c r="M88" s="41"/>
      <c r="N88" s="327"/>
      <c r="O88" s="327"/>
      <c r="P88" s="327"/>
      <c r="Q88" s="327"/>
      <c r="R88" s="327"/>
      <c r="S88" s="366"/>
    </row>
    <row r="89" spans="2:19" s="6" customFormat="1" ht="14.25" customHeight="1">
      <c r="B89" s="401"/>
      <c r="C89" s="197" t="s">
        <v>297</v>
      </c>
      <c r="D89" s="611" t="s">
        <v>6108</v>
      </c>
      <c r="E89" s="505"/>
      <c r="F89" s="505"/>
      <c r="G89" s="505"/>
      <c r="H89" s="505"/>
      <c r="I89" s="506"/>
      <c r="J89" s="507"/>
      <c r="K89" s="508"/>
      <c r="L89" s="327"/>
      <c r="M89" s="41"/>
      <c r="N89" s="327"/>
      <c r="O89" s="327"/>
      <c r="P89" s="327"/>
      <c r="Q89" s="327"/>
      <c r="R89" s="327"/>
      <c r="S89" s="366"/>
    </row>
    <row r="90" spans="2:19" s="6" customFormat="1" ht="14.25" customHeight="1">
      <c r="B90" s="401"/>
      <c r="C90" s="197" t="s">
        <v>803</v>
      </c>
      <c r="D90" s="611" t="s">
        <v>6109</v>
      </c>
      <c r="E90" s="714"/>
      <c r="F90" s="714"/>
      <c r="G90" s="714"/>
      <c r="H90" s="714"/>
      <c r="I90" s="790"/>
      <c r="J90" s="507"/>
      <c r="K90" s="508"/>
      <c r="L90" s="327"/>
      <c r="M90" s="41"/>
      <c r="N90" s="327"/>
      <c r="O90" s="327"/>
      <c r="P90" s="327"/>
      <c r="Q90" s="327"/>
      <c r="R90" s="327"/>
      <c r="S90" s="366"/>
    </row>
    <row r="91" spans="2:19" s="6" customFormat="1" ht="14.25" customHeight="1">
      <c r="B91" s="401"/>
      <c r="C91" s="197" t="s">
        <v>804</v>
      </c>
      <c r="D91" s="611" t="s">
        <v>6110</v>
      </c>
      <c r="E91" s="714"/>
      <c r="F91" s="714"/>
      <c r="G91" s="714"/>
      <c r="H91" s="714"/>
      <c r="I91" s="790"/>
      <c r="J91" s="507"/>
      <c r="K91" s="508"/>
      <c r="L91" s="327"/>
      <c r="M91" s="41"/>
      <c r="N91" s="327"/>
      <c r="O91" s="327"/>
      <c r="P91" s="327"/>
      <c r="Q91" s="327"/>
      <c r="R91" s="327"/>
      <c r="S91" s="366"/>
    </row>
    <row r="92" spans="2:19" s="6" customFormat="1" ht="14.25" customHeight="1" thickBot="1">
      <c r="B92" s="367"/>
      <c r="C92" s="368"/>
      <c r="D92" s="368"/>
      <c r="E92" s="368"/>
      <c r="F92" s="368"/>
      <c r="G92" s="368"/>
      <c r="H92" s="368"/>
      <c r="I92" s="368"/>
      <c r="J92" s="368"/>
      <c r="K92" s="368"/>
      <c r="L92" s="368"/>
      <c r="M92" s="368"/>
      <c r="N92" s="368"/>
      <c r="O92" s="368"/>
      <c r="P92" s="368"/>
      <c r="Q92" s="368"/>
      <c r="R92" s="368"/>
      <c r="S92" s="370"/>
    </row>
    <row r="93" spans="2:19" s="6" customFormat="1" ht="14.25" customHeight="1" thickTop="1" thickBot="1"/>
    <row r="94" spans="2:19" s="6" customFormat="1" ht="14.25" customHeight="1" thickTop="1">
      <c r="B94" s="361"/>
      <c r="C94" s="362"/>
      <c r="D94" s="362"/>
      <c r="E94" s="362"/>
      <c r="F94" s="362"/>
      <c r="G94" s="362"/>
      <c r="H94" s="362"/>
      <c r="I94" s="362"/>
      <c r="J94" s="362"/>
      <c r="K94" s="362"/>
      <c r="L94" s="362"/>
      <c r="M94" s="362"/>
      <c r="N94" s="362"/>
      <c r="O94" s="362"/>
      <c r="P94" s="362"/>
      <c r="Q94" s="362"/>
      <c r="R94" s="362"/>
      <c r="S94" s="364"/>
    </row>
    <row r="95" spans="2:19" s="6" customFormat="1" ht="14.25" customHeight="1">
      <c r="B95" s="365"/>
      <c r="C95" s="231" t="s">
        <v>6024</v>
      </c>
      <c r="D95" s="231" t="s">
        <v>6166</v>
      </c>
      <c r="E95" s="199"/>
      <c r="F95" s="199"/>
      <c r="G95" s="199"/>
      <c r="H95" s="199"/>
      <c r="I95" s="199"/>
      <c r="J95" s="199"/>
      <c r="K95" s="199"/>
      <c r="L95" s="199"/>
      <c r="M95" s="199"/>
      <c r="N95" s="199"/>
      <c r="O95" s="199"/>
      <c r="P95" s="327"/>
      <c r="Q95" s="327"/>
      <c r="R95" s="327"/>
      <c r="S95" s="366"/>
    </row>
    <row r="96" spans="2:19" s="6" customFormat="1" ht="14.25" customHeight="1">
      <c r="B96" s="401"/>
      <c r="C96" s="199"/>
      <c r="D96" s="236"/>
      <c r="E96" s="199"/>
      <c r="F96" s="199"/>
      <c r="G96" s="199"/>
      <c r="H96" s="199"/>
      <c r="I96" s="199"/>
      <c r="J96" s="199"/>
      <c r="K96" s="199"/>
      <c r="L96" s="199"/>
      <c r="M96" s="512" t="s">
        <v>6167</v>
      </c>
      <c r="N96" s="513"/>
      <c r="O96" s="514"/>
      <c r="P96" s="327"/>
      <c r="Q96" s="327"/>
      <c r="R96" s="327"/>
      <c r="S96" s="366"/>
    </row>
    <row r="97" spans="2:19" s="6" customFormat="1" ht="14.25" customHeight="1">
      <c r="B97" s="401"/>
      <c r="C97" s="261">
        <v>4.0999999999999996</v>
      </c>
      <c r="D97" s="184" t="s">
        <v>7879</v>
      </c>
      <c r="E97" s="182"/>
      <c r="F97" s="182"/>
      <c r="G97" s="182"/>
      <c r="H97" s="182"/>
      <c r="I97" s="182"/>
      <c r="J97" s="182"/>
      <c r="K97" s="184"/>
      <c r="L97" s="182"/>
      <c r="M97" s="515"/>
      <c r="N97" s="516"/>
      <c r="O97" s="493"/>
      <c r="P97" s="330"/>
      <c r="Q97" s="327"/>
      <c r="R97" s="327"/>
      <c r="S97" s="366"/>
    </row>
    <row r="98" spans="2:19" s="6" customFormat="1" ht="14.25" customHeight="1">
      <c r="B98" s="365"/>
      <c r="C98" s="189"/>
      <c r="D98" s="308"/>
      <c r="E98" s="182"/>
      <c r="F98" s="182"/>
      <c r="G98" s="182"/>
      <c r="H98" s="182"/>
      <c r="I98" s="182"/>
      <c r="J98" s="182"/>
      <c r="K98" s="182"/>
      <c r="L98" s="182"/>
      <c r="M98" s="589"/>
      <c r="N98" s="590"/>
      <c r="O98" s="563"/>
      <c r="P98" s="327"/>
      <c r="Q98" s="327"/>
      <c r="R98" s="327"/>
      <c r="S98" s="366"/>
    </row>
    <row r="99" spans="2:19" s="6" customFormat="1" ht="14.25" customHeight="1">
      <c r="B99" s="365"/>
      <c r="C99" s="261">
        <v>4.2</v>
      </c>
      <c r="D99" s="184" t="s">
        <v>7880</v>
      </c>
      <c r="E99" s="182"/>
      <c r="F99" s="182"/>
      <c r="G99" s="182"/>
      <c r="H99" s="182"/>
      <c r="I99" s="182"/>
      <c r="J99" s="182"/>
      <c r="K99" s="182"/>
      <c r="L99" s="182"/>
      <c r="M99" s="515"/>
      <c r="N99" s="516"/>
      <c r="O99" s="577"/>
      <c r="P99" s="327"/>
      <c r="Q99" s="327"/>
      <c r="R99" s="327"/>
      <c r="S99" s="366"/>
    </row>
    <row r="100" spans="2:19" s="6" customFormat="1" ht="14.25" customHeight="1">
      <c r="B100" s="365"/>
      <c r="C100" s="189"/>
      <c r="D100" s="308"/>
      <c r="E100" s="182"/>
      <c r="F100" s="182"/>
      <c r="G100" s="182"/>
      <c r="H100" s="182"/>
      <c r="I100" s="182"/>
      <c r="J100" s="182"/>
      <c r="K100" s="182"/>
      <c r="L100" s="182"/>
      <c r="M100" s="589"/>
      <c r="N100" s="590"/>
      <c r="O100" s="563"/>
      <c r="P100" s="327"/>
      <c r="Q100" s="327"/>
      <c r="R100" s="327"/>
      <c r="S100" s="366"/>
    </row>
    <row r="101" spans="2:19" s="6" customFormat="1" ht="14.25" customHeight="1">
      <c r="B101" s="365"/>
      <c r="C101" s="261">
        <v>4.3</v>
      </c>
      <c r="D101" s="184" t="s">
        <v>7881</v>
      </c>
      <c r="E101" s="182"/>
      <c r="F101" s="182"/>
      <c r="G101" s="182"/>
      <c r="H101" s="182"/>
      <c r="I101" s="182"/>
      <c r="J101" s="182"/>
      <c r="K101" s="182"/>
      <c r="L101" s="182"/>
      <c r="M101" s="515"/>
      <c r="N101" s="516"/>
      <c r="O101" s="493"/>
      <c r="P101" s="327"/>
      <c r="Q101" s="327"/>
      <c r="R101" s="327"/>
      <c r="S101" s="366"/>
    </row>
    <row r="102" spans="2:19" s="6" customFormat="1" ht="14.25" customHeight="1">
      <c r="B102" s="365"/>
      <c r="C102" s="261"/>
      <c r="D102" s="184"/>
      <c r="E102" s="182"/>
      <c r="F102" s="182"/>
      <c r="G102" s="182"/>
      <c r="H102" s="182"/>
      <c r="I102" s="182"/>
      <c r="J102" s="182"/>
      <c r="K102" s="182"/>
      <c r="L102" s="182"/>
      <c r="M102" s="589"/>
      <c r="N102" s="590"/>
      <c r="O102" s="563"/>
      <c r="P102" s="327"/>
      <c r="Q102" s="327"/>
      <c r="R102" s="327"/>
      <c r="S102" s="366"/>
    </row>
    <row r="103" spans="2:19" s="6" customFormat="1" ht="14.25" customHeight="1">
      <c r="B103" s="365"/>
      <c r="C103" s="261">
        <v>4.4000000000000004</v>
      </c>
      <c r="D103" s="184" t="s">
        <v>7882</v>
      </c>
      <c r="E103" s="182"/>
      <c r="F103" s="182"/>
      <c r="G103" s="182"/>
      <c r="H103" s="182"/>
      <c r="I103" s="182"/>
      <c r="J103" s="182"/>
      <c r="K103" s="182"/>
      <c r="L103" s="182"/>
      <c r="M103" s="515"/>
      <c r="N103" s="576"/>
      <c r="O103" s="577"/>
      <c r="P103" s="327"/>
      <c r="Q103" s="327"/>
      <c r="R103" s="327"/>
      <c r="S103" s="366"/>
    </row>
    <row r="104" spans="2:19" s="6" customFormat="1" ht="14.25" customHeight="1">
      <c r="B104" s="365"/>
      <c r="C104" s="261"/>
      <c r="D104" s="184"/>
      <c r="E104" s="182"/>
      <c r="F104" s="182"/>
      <c r="G104" s="182"/>
      <c r="H104" s="182"/>
      <c r="I104" s="182"/>
      <c r="J104" s="182"/>
      <c r="K104" s="182"/>
      <c r="L104" s="182"/>
      <c r="M104" s="589"/>
      <c r="N104" s="590"/>
      <c r="O104" s="563"/>
      <c r="P104" s="327"/>
      <c r="Q104" s="327"/>
      <c r="R104" s="327"/>
      <c r="S104" s="366"/>
    </row>
    <row r="105" spans="2:19" s="6" customFormat="1" ht="14.25" customHeight="1">
      <c r="B105" s="365"/>
      <c r="C105" s="261">
        <v>4.5</v>
      </c>
      <c r="D105" s="334" t="s">
        <v>7883</v>
      </c>
      <c r="E105" s="182"/>
      <c r="F105" s="182"/>
      <c r="G105" s="182"/>
      <c r="H105" s="182"/>
      <c r="I105" s="182"/>
      <c r="J105" s="182"/>
      <c r="K105" s="182"/>
      <c r="L105" s="182"/>
      <c r="M105" s="599"/>
      <c r="N105" s="600"/>
      <c r="O105" s="601"/>
      <c r="P105" s="327" t="s">
        <v>309</v>
      </c>
      <c r="Q105" s="327"/>
      <c r="R105" s="327"/>
      <c r="S105" s="366"/>
    </row>
    <row r="106" spans="2:19" s="6" customFormat="1" ht="14.25" customHeight="1">
      <c r="B106" s="365"/>
      <c r="C106" s="261"/>
      <c r="D106" s="198" t="s">
        <v>6168</v>
      </c>
      <c r="E106" s="182"/>
      <c r="F106" s="182"/>
      <c r="G106" s="182"/>
      <c r="H106" s="182"/>
      <c r="I106" s="182"/>
      <c r="J106" s="182"/>
      <c r="K106" s="182"/>
      <c r="L106" s="182"/>
      <c r="M106" s="589"/>
      <c r="N106" s="590"/>
      <c r="O106" s="563"/>
      <c r="P106" s="36"/>
      <c r="Q106" s="327"/>
      <c r="R106" s="327"/>
      <c r="S106" s="366"/>
    </row>
    <row r="107" spans="2:19" s="6" customFormat="1" ht="14.25" customHeight="1">
      <c r="B107" s="365"/>
      <c r="C107" s="261">
        <v>4.5999999999999996</v>
      </c>
      <c r="D107" s="198" t="s">
        <v>6169</v>
      </c>
      <c r="E107" s="182"/>
      <c r="F107" s="182"/>
      <c r="G107" s="182"/>
      <c r="H107" s="182"/>
      <c r="I107" s="182"/>
      <c r="J107" s="182"/>
      <c r="K107" s="182"/>
      <c r="L107" s="182"/>
      <c r="M107" s="515"/>
      <c r="N107" s="588"/>
      <c r="O107" s="577"/>
      <c r="P107" s="36"/>
      <c r="Q107" s="327"/>
      <c r="R107" s="327"/>
      <c r="S107" s="366"/>
    </row>
    <row r="108" spans="2:19" s="6" customFormat="1" ht="14.25" customHeight="1">
      <c r="B108" s="365"/>
      <c r="C108" s="274"/>
      <c r="D108" s="198" t="s">
        <v>6170</v>
      </c>
      <c r="E108" s="182"/>
      <c r="F108" s="182"/>
      <c r="G108" s="182"/>
      <c r="H108" s="182"/>
      <c r="I108" s="182"/>
      <c r="J108" s="182"/>
      <c r="K108" s="182"/>
      <c r="L108" s="182"/>
      <c r="M108" s="603"/>
      <c r="N108" s="604"/>
      <c r="O108" s="605"/>
      <c r="P108" s="36"/>
      <c r="Q108" s="327"/>
      <c r="R108" s="327"/>
      <c r="S108" s="366"/>
    </row>
    <row r="109" spans="2:19" s="6" customFormat="1" ht="14.25" customHeight="1" thickBot="1">
      <c r="B109" s="367"/>
      <c r="C109" s="368"/>
      <c r="D109" s="368"/>
      <c r="E109" s="368"/>
      <c r="F109" s="368"/>
      <c r="G109" s="368"/>
      <c r="H109" s="368"/>
      <c r="I109" s="368"/>
      <c r="J109" s="368"/>
      <c r="K109" s="368"/>
      <c r="L109" s="368"/>
      <c r="M109" s="368"/>
      <c r="N109" s="368"/>
      <c r="O109" s="368"/>
      <c r="P109" s="368"/>
      <c r="Q109" s="368"/>
      <c r="R109" s="368"/>
      <c r="S109" s="370"/>
    </row>
    <row r="110" spans="2:19" s="6" customFormat="1" ht="14.25" customHeight="1" thickTop="1" thickBot="1"/>
    <row r="111" spans="2:19" s="6" customFormat="1" ht="14.25" customHeight="1" thickTop="1">
      <c r="B111" s="361"/>
      <c r="C111" s="362"/>
      <c r="D111" s="362"/>
      <c r="E111" s="362"/>
      <c r="F111" s="362"/>
      <c r="G111" s="362"/>
      <c r="H111" s="362"/>
      <c r="I111" s="362"/>
      <c r="J111" s="362"/>
      <c r="K111" s="362"/>
      <c r="L111" s="362"/>
      <c r="M111" s="362"/>
      <c r="N111" s="362"/>
      <c r="O111" s="362"/>
      <c r="P111" s="412"/>
      <c r="Q111" s="362"/>
      <c r="R111" s="405"/>
      <c r="S111" s="406"/>
    </row>
    <row r="112" spans="2:19" s="6" customFormat="1" ht="14.25" customHeight="1">
      <c r="B112" s="365"/>
      <c r="C112" s="231" t="s">
        <v>6025</v>
      </c>
      <c r="D112" s="231" t="s">
        <v>6059</v>
      </c>
      <c r="E112" s="199"/>
      <c r="F112" s="199"/>
      <c r="G112" s="199"/>
      <c r="H112" s="199"/>
      <c r="I112" s="199"/>
      <c r="J112" s="199"/>
      <c r="K112" s="199"/>
      <c r="L112" s="199"/>
      <c r="M112" s="332"/>
      <c r="N112" s="327"/>
      <c r="O112" s="327"/>
      <c r="P112" s="327"/>
      <c r="Q112" s="327"/>
      <c r="R112" s="327"/>
      <c r="S112" s="407"/>
    </row>
    <row r="113" spans="2:19" s="6" customFormat="1" ht="14.25" customHeight="1">
      <c r="B113" s="365"/>
      <c r="C113" s="231"/>
      <c r="D113" s="199"/>
      <c r="E113" s="199"/>
      <c r="F113" s="199"/>
      <c r="G113" s="199"/>
      <c r="H113" s="199"/>
      <c r="I113" s="199"/>
      <c r="J113" s="199"/>
      <c r="K113" s="534" t="s">
        <v>6111</v>
      </c>
      <c r="L113" s="535"/>
      <c r="M113" s="535"/>
      <c r="N113" s="327"/>
      <c r="O113" s="327"/>
      <c r="P113" s="327"/>
      <c r="Q113" s="327"/>
      <c r="R113" s="62"/>
      <c r="S113" s="407"/>
    </row>
    <row r="114" spans="2:19" s="6" customFormat="1" ht="14.25" customHeight="1" thickBot="1">
      <c r="B114" s="365"/>
      <c r="C114" s="231"/>
      <c r="D114" s="199"/>
      <c r="E114" s="199"/>
      <c r="F114" s="199"/>
      <c r="G114" s="199"/>
      <c r="H114" s="199"/>
      <c r="I114" s="199"/>
      <c r="J114" s="199"/>
      <c r="K114" s="602"/>
      <c r="L114" s="602"/>
      <c r="M114" s="602"/>
      <c r="N114" s="327"/>
      <c r="O114" s="327"/>
      <c r="P114" s="327"/>
      <c r="Q114" s="327"/>
      <c r="R114" s="62"/>
      <c r="S114" s="407"/>
    </row>
    <row r="115" spans="2:19" s="6" customFormat="1" ht="14.25" customHeight="1" thickBot="1">
      <c r="B115" s="365"/>
      <c r="C115" s="261">
        <v>5.0999999999999996</v>
      </c>
      <c r="D115" s="200" t="s">
        <v>6061</v>
      </c>
      <c r="E115" s="199"/>
      <c r="F115" s="199"/>
      <c r="G115" s="199"/>
      <c r="H115" s="199"/>
      <c r="I115" s="233"/>
      <c r="J115" s="233"/>
      <c r="K115" s="454"/>
      <c r="L115" s="591"/>
      <c r="M115" s="592"/>
      <c r="N115" s="327"/>
      <c r="O115" s="608" t="str">
        <f>IF(AND(ISNUMBER(K115), ISNUMBER(K117), K115&gt;K117), "5.2 &lt; 5.1", "")</f>
        <v/>
      </c>
      <c r="P115" s="787"/>
      <c r="Q115" s="787"/>
      <c r="R115" s="62"/>
      <c r="S115" s="407"/>
    </row>
    <row r="116" spans="2:19" s="6" customFormat="1" ht="14.25" customHeight="1" thickBot="1">
      <c r="B116" s="365"/>
      <c r="C116" s="261"/>
      <c r="D116" s="200"/>
      <c r="E116" s="199"/>
      <c r="F116" s="199"/>
      <c r="G116" s="199"/>
      <c r="H116" s="199"/>
      <c r="I116" s="233"/>
      <c r="J116" s="233"/>
      <c r="K116" s="593"/>
      <c r="L116" s="594"/>
      <c r="M116" s="594"/>
      <c r="N116" s="43"/>
      <c r="O116" s="480"/>
      <c r="P116" s="431"/>
      <c r="Q116" s="431"/>
      <c r="R116" s="62"/>
      <c r="S116" s="407"/>
    </row>
    <row r="117" spans="2:19" s="6" customFormat="1" ht="14.25" customHeight="1" thickBot="1">
      <c r="B117" s="365"/>
      <c r="C117" s="261">
        <v>5.2</v>
      </c>
      <c r="D117" s="200" t="s">
        <v>6060</v>
      </c>
      <c r="E117" s="199"/>
      <c r="F117" s="193"/>
      <c r="G117" s="193"/>
      <c r="H117" s="193"/>
      <c r="I117" s="233"/>
      <c r="J117" s="233"/>
      <c r="K117" s="454"/>
      <c r="L117" s="591"/>
      <c r="M117" s="592"/>
      <c r="N117" s="327"/>
      <c r="O117" s="608" t="str">
        <f>IF(AND(ISNUMBER(K115), ISNUMBER(K117), K117&lt;K115), "5.1 &gt; 5.2", "")</f>
        <v/>
      </c>
      <c r="P117" s="787"/>
      <c r="Q117" s="787"/>
      <c r="R117" s="62"/>
      <c r="S117" s="407"/>
    </row>
    <row r="118" spans="2:19" s="6" customFormat="1" ht="14.25" customHeight="1">
      <c r="B118" s="365"/>
      <c r="C118" s="262"/>
      <c r="D118" s="193" t="s">
        <v>6062</v>
      </c>
      <c r="E118" s="199"/>
      <c r="F118" s="193"/>
      <c r="G118" s="193"/>
      <c r="H118" s="193"/>
      <c r="I118" s="199"/>
      <c r="J118" s="199"/>
      <c r="K118" s="199"/>
      <c r="L118" s="199"/>
      <c r="M118" s="199"/>
      <c r="N118" s="327"/>
      <c r="O118" s="327"/>
      <c r="P118" s="327"/>
      <c r="Q118" s="327"/>
      <c r="R118" s="62"/>
      <c r="S118" s="407"/>
    </row>
    <row r="119" spans="2:19" s="6" customFormat="1" ht="14.25" customHeight="1">
      <c r="B119" s="365"/>
      <c r="C119" s="262"/>
      <c r="D119" s="193" t="s">
        <v>6063</v>
      </c>
      <c r="E119" s="199"/>
      <c r="F119" s="193"/>
      <c r="G119" s="193"/>
      <c r="H119" s="193"/>
      <c r="I119" s="199"/>
      <c r="J119" s="199"/>
      <c r="K119" s="199"/>
      <c r="L119" s="199"/>
      <c r="M119" s="199"/>
      <c r="N119" s="327"/>
      <c r="O119" s="327"/>
      <c r="P119" s="327"/>
      <c r="Q119" s="327"/>
      <c r="R119" s="62"/>
      <c r="S119" s="407"/>
    </row>
    <row r="120" spans="2:19" s="6" customFormat="1" ht="14.25" customHeight="1">
      <c r="B120" s="365"/>
      <c r="C120" s="46"/>
      <c r="D120" s="63"/>
      <c r="E120" s="327"/>
      <c r="F120" s="327"/>
      <c r="G120" s="327"/>
      <c r="H120" s="327"/>
      <c r="I120" s="43"/>
      <c r="J120" s="43"/>
      <c r="K120" s="43"/>
      <c r="L120" s="43"/>
      <c r="M120" s="43"/>
      <c r="N120" s="43"/>
      <c r="O120" s="43"/>
      <c r="P120" s="43"/>
      <c r="Q120" s="43"/>
      <c r="R120" s="327"/>
      <c r="S120" s="407"/>
    </row>
    <row r="121" spans="2:19" s="6" customFormat="1" ht="14.25" customHeight="1">
      <c r="B121" s="365"/>
      <c r="C121" s="522" t="s">
        <v>6071</v>
      </c>
      <c r="D121" s="523"/>
      <c r="E121" s="523"/>
      <c r="F121" s="523"/>
      <c r="G121" s="523"/>
      <c r="H121" s="523"/>
      <c r="I121" s="523"/>
      <c r="J121" s="523"/>
      <c r="K121" s="523"/>
      <c r="L121" s="524"/>
      <c r="M121" s="524"/>
      <c r="N121" s="524"/>
      <c r="O121" s="524"/>
      <c r="P121" s="524"/>
      <c r="Q121" s="524"/>
      <c r="R121" s="327"/>
      <c r="S121" s="407"/>
    </row>
    <row r="122" spans="2:19" s="6" customFormat="1" ht="14.25" customHeight="1">
      <c r="B122" s="365"/>
      <c r="C122" s="523"/>
      <c r="D122" s="523"/>
      <c r="E122" s="523"/>
      <c r="F122" s="523"/>
      <c r="G122" s="523"/>
      <c r="H122" s="523"/>
      <c r="I122" s="523"/>
      <c r="J122" s="523"/>
      <c r="K122" s="523"/>
      <c r="L122" s="524"/>
      <c r="M122" s="524"/>
      <c r="N122" s="524"/>
      <c r="O122" s="524"/>
      <c r="P122" s="524"/>
      <c r="Q122" s="524"/>
      <c r="R122" s="327"/>
      <c r="S122" s="407"/>
    </row>
    <row r="123" spans="2:19" s="6" customFormat="1" ht="14.25" customHeight="1">
      <c r="B123" s="365"/>
      <c r="C123" s="523"/>
      <c r="D123" s="523"/>
      <c r="E123" s="523"/>
      <c r="F123" s="523"/>
      <c r="G123" s="523"/>
      <c r="H123" s="523"/>
      <c r="I123" s="523"/>
      <c r="J123" s="523"/>
      <c r="K123" s="523"/>
      <c r="L123" s="524"/>
      <c r="M123" s="524"/>
      <c r="N123" s="524"/>
      <c r="O123" s="524"/>
      <c r="P123" s="524"/>
      <c r="Q123" s="524"/>
      <c r="R123" s="327"/>
      <c r="S123" s="407"/>
    </row>
    <row r="124" spans="2:19" s="6" customFormat="1" ht="14.25" customHeight="1">
      <c r="B124" s="365"/>
      <c r="C124" s="327"/>
      <c r="D124" s="327"/>
      <c r="E124" s="327"/>
      <c r="F124" s="327"/>
      <c r="G124" s="327"/>
      <c r="H124" s="327"/>
      <c r="I124" s="199"/>
      <c r="J124" s="822" t="s">
        <v>6067</v>
      </c>
      <c r="K124" s="823"/>
      <c r="L124" s="199"/>
      <c r="M124" s="822" t="s">
        <v>6066</v>
      </c>
      <c r="N124" s="823"/>
      <c r="O124" s="199"/>
      <c r="P124" s="822" t="s">
        <v>6066</v>
      </c>
      <c r="Q124" s="823"/>
      <c r="R124" s="199"/>
      <c r="S124" s="394"/>
    </row>
    <row r="125" spans="2:19" s="6" customFormat="1" ht="14.25" customHeight="1" thickBot="1">
      <c r="B125" s="397"/>
      <c r="C125" s="64"/>
      <c r="D125" s="327"/>
      <c r="E125" s="327"/>
      <c r="F125" s="327"/>
      <c r="G125" s="327"/>
      <c r="H125" s="327"/>
      <c r="I125" s="199"/>
      <c r="J125" s="555" t="s">
        <v>6068</v>
      </c>
      <c r="K125" s="824"/>
      <c r="L125" s="396"/>
      <c r="M125" s="555" t="s">
        <v>6069</v>
      </c>
      <c r="N125" s="824"/>
      <c r="O125" s="328"/>
      <c r="P125" s="825" t="s">
        <v>6065</v>
      </c>
      <c r="Q125" s="826"/>
      <c r="R125" s="827"/>
      <c r="S125" s="387"/>
    </row>
    <row r="126" spans="2:19" s="6" customFormat="1" ht="14.25" customHeight="1" thickBot="1">
      <c r="B126" s="397"/>
      <c r="C126" s="64" t="s">
        <v>6055</v>
      </c>
      <c r="D126" s="327"/>
      <c r="E126" s="327"/>
      <c r="F126" s="327"/>
      <c r="G126" s="327"/>
      <c r="H126" s="327"/>
      <c r="I126" s="199"/>
      <c r="J126" s="520">
        <f>SUM(J128:J139)</f>
        <v>0</v>
      </c>
      <c r="K126" s="521"/>
      <c r="L126" s="396"/>
      <c r="M126" s="520">
        <f>SUM(M128:M139)</f>
        <v>0</v>
      </c>
      <c r="N126" s="734"/>
      <c r="O126" s="335"/>
      <c r="P126" s="520">
        <f>IF(AND(ISNUMBER(J126), ISNUMBER(M126)), J126+M126, "")</f>
        <v>0</v>
      </c>
      <c r="Q126" s="521"/>
      <c r="R126" s="692" t="str">
        <f>IF(OR(AND(ISNUMBER(J126), ISNUMBER(M126), SUM(J126, M126)&lt;&gt;P126), (AND(ISNUMBER(J126), ISNUMBER(M126), ISBLANK(P126)))), J126+M126, "")</f>
        <v/>
      </c>
      <c r="S126" s="693"/>
    </row>
    <row r="127" spans="2:19" s="6" customFormat="1" ht="14.25" customHeight="1">
      <c r="B127" s="397"/>
      <c r="C127" s="32"/>
      <c r="D127" s="64"/>
      <c r="E127" s="327"/>
      <c r="F127" s="327"/>
      <c r="G127" s="327"/>
      <c r="H127" s="65"/>
      <c r="I127" s="201" t="s">
        <v>6064</v>
      </c>
      <c r="J127" s="578" t="str">
        <f>IF(SUM(J128:J139)&lt;&gt;J126, SUM(J128:J139), "")</f>
        <v/>
      </c>
      <c r="K127" s="638"/>
      <c r="L127" s="191" t="s">
        <v>6070</v>
      </c>
      <c r="M127" s="578" t="str">
        <f>IF(SUM(M128:N139)&lt;&gt;M126, SUM(M128:N139), "")</f>
        <v/>
      </c>
      <c r="N127" s="638"/>
      <c r="O127" s="237"/>
      <c r="P127" s="578" t="str">
        <f>IF(SUM(P128:Q139)&lt;&gt;P126, SUM(P128:Q139), "")</f>
        <v/>
      </c>
      <c r="Q127" s="638"/>
      <c r="R127" s="609"/>
      <c r="S127" s="693"/>
    </row>
    <row r="128" spans="2:19" s="6" customFormat="1" ht="14.25" customHeight="1">
      <c r="B128" s="397"/>
      <c r="C128" s="190" t="s">
        <v>1465</v>
      </c>
      <c r="D128" s="193" t="s">
        <v>6047</v>
      </c>
      <c r="E128" s="193"/>
      <c r="F128" s="193"/>
      <c r="G128" s="193"/>
      <c r="H128" s="65"/>
      <c r="I128" s="199"/>
      <c r="J128" s="434"/>
      <c r="K128" s="493"/>
      <c r="L128" s="199"/>
      <c r="M128" s="434"/>
      <c r="N128" s="493"/>
      <c r="O128" s="237"/>
      <c r="P128" s="434" t="str">
        <f>IF(OR((ISNUMBER(J128)), (ISNUMBER(M128))), J128+M128, "")</f>
        <v/>
      </c>
      <c r="Q128" s="493"/>
      <c r="R128" s="673" t="str">
        <f>IF(OR(AND(ISNUMBER(J128), ISNUMBER(M128), SUM(J128, M128)&lt;&gt;P128), (AND(ISNUMBER(J128), ISNUMBER(M128), ISBLANK(P128)))), J128+M128, "")</f>
        <v/>
      </c>
      <c r="S128" s="674"/>
    </row>
    <row r="129" spans="2:19" s="6" customFormat="1" ht="14.25" customHeight="1">
      <c r="B129" s="397"/>
      <c r="C129" s="190" t="s">
        <v>1466</v>
      </c>
      <c r="D129" s="193" t="s">
        <v>6048</v>
      </c>
      <c r="E129" s="193"/>
      <c r="F129" s="193"/>
      <c r="G129" s="193"/>
      <c r="H129" s="327"/>
      <c r="I129" s="199"/>
      <c r="J129" s="434"/>
      <c r="K129" s="493"/>
      <c r="L129" s="199"/>
      <c r="M129" s="434"/>
      <c r="N129" s="493"/>
      <c r="O129" s="237"/>
      <c r="P129" s="434" t="str">
        <f t="shared" ref="P129:P139" si="0">IF(OR((ISNUMBER(J129)), (ISNUMBER(M129))), J129+M129, "")</f>
        <v/>
      </c>
      <c r="Q129" s="493"/>
      <c r="R129" s="673" t="str">
        <f t="shared" ref="R129:R139" si="1">IF(OR(AND(ISNUMBER(J129), ISNUMBER(M129), SUM(J129, M129)&lt;&gt;P129), (AND(ISNUMBER(J129), ISNUMBER(M129), ISBLANK(P129)))), J129+M129, "")</f>
        <v/>
      </c>
      <c r="S129" s="674"/>
    </row>
    <row r="130" spans="2:19" s="6" customFormat="1" ht="14.25" customHeight="1">
      <c r="B130" s="365"/>
      <c r="C130" s="190" t="s">
        <v>1467</v>
      </c>
      <c r="D130" s="193" t="s">
        <v>6049</v>
      </c>
      <c r="E130" s="193"/>
      <c r="F130" s="193"/>
      <c r="G130" s="193"/>
      <c r="H130" s="327"/>
      <c r="I130" s="199"/>
      <c r="J130" s="434"/>
      <c r="K130" s="493"/>
      <c r="L130" s="199"/>
      <c r="M130" s="434"/>
      <c r="N130" s="493"/>
      <c r="O130" s="237"/>
      <c r="P130" s="434" t="str">
        <f t="shared" si="0"/>
        <v/>
      </c>
      <c r="Q130" s="493"/>
      <c r="R130" s="673" t="str">
        <f t="shared" si="1"/>
        <v/>
      </c>
      <c r="S130" s="674"/>
    </row>
    <row r="131" spans="2:19" s="6" customFormat="1" ht="14.25" customHeight="1">
      <c r="B131" s="365"/>
      <c r="C131" s="190" t="s">
        <v>1468</v>
      </c>
      <c r="D131" s="193" t="s">
        <v>6050</v>
      </c>
      <c r="E131" s="193"/>
      <c r="F131" s="193"/>
      <c r="G131" s="193"/>
      <c r="H131" s="327"/>
      <c r="I131" s="199"/>
      <c r="J131" s="434"/>
      <c r="K131" s="493"/>
      <c r="L131" s="199"/>
      <c r="M131" s="434"/>
      <c r="N131" s="493"/>
      <c r="O131" s="237"/>
      <c r="P131" s="434" t="str">
        <f t="shared" si="0"/>
        <v/>
      </c>
      <c r="Q131" s="493"/>
      <c r="R131" s="673" t="str">
        <f t="shared" si="1"/>
        <v/>
      </c>
      <c r="S131" s="674"/>
    </row>
    <row r="132" spans="2:19" s="6" customFormat="1" ht="14.25" customHeight="1">
      <c r="B132" s="365"/>
      <c r="C132" s="190" t="s">
        <v>1469</v>
      </c>
      <c r="D132" s="193" t="s">
        <v>6057</v>
      </c>
      <c r="E132" s="193"/>
      <c r="F132" s="193"/>
      <c r="G132" s="193"/>
      <c r="H132" s="327"/>
      <c r="I132" s="199"/>
      <c r="J132" s="434"/>
      <c r="K132" s="493"/>
      <c r="L132" s="199"/>
      <c r="M132" s="434"/>
      <c r="N132" s="493"/>
      <c r="O132" s="237"/>
      <c r="P132" s="434" t="str">
        <f t="shared" si="0"/>
        <v/>
      </c>
      <c r="Q132" s="493"/>
      <c r="R132" s="673" t="str">
        <f t="shared" si="1"/>
        <v/>
      </c>
      <c r="S132" s="674"/>
    </row>
    <row r="133" spans="2:19" s="6" customFormat="1" ht="14.25" customHeight="1">
      <c r="B133" s="365"/>
      <c r="C133" s="190" t="s">
        <v>1470</v>
      </c>
      <c r="D133" s="193" t="s">
        <v>6051</v>
      </c>
      <c r="E133" s="193"/>
      <c r="F133" s="193"/>
      <c r="G133" s="193"/>
      <c r="H133" s="327"/>
      <c r="I133" s="199"/>
      <c r="J133" s="434"/>
      <c r="K133" s="493"/>
      <c r="L133" s="199"/>
      <c r="M133" s="434"/>
      <c r="N133" s="493"/>
      <c r="O133" s="237"/>
      <c r="P133" s="434" t="str">
        <f t="shared" si="0"/>
        <v/>
      </c>
      <c r="Q133" s="493"/>
      <c r="R133" s="673" t="str">
        <f>IF(OR(AND(ISNUMBER(J133), ISNUMBER(M133), SUM(J133, M133)&lt;&gt;P133), (AND(ISNUMBER(J133), ISNUMBER(M133), ISBLANK(P133)))), J133+M133, "")</f>
        <v/>
      </c>
      <c r="S133" s="674"/>
    </row>
    <row r="134" spans="2:19" s="6" customFormat="1" ht="14.25" customHeight="1">
      <c r="B134" s="365"/>
      <c r="C134" s="190" t="s">
        <v>1471</v>
      </c>
      <c r="D134" s="193" t="s">
        <v>6052</v>
      </c>
      <c r="E134" s="193"/>
      <c r="F134" s="193"/>
      <c r="G134" s="193"/>
      <c r="H134" s="327"/>
      <c r="I134" s="199"/>
      <c r="J134" s="434"/>
      <c r="K134" s="493"/>
      <c r="L134" s="199"/>
      <c r="M134" s="434"/>
      <c r="N134" s="493"/>
      <c r="O134" s="237"/>
      <c r="P134" s="434" t="str">
        <f t="shared" si="0"/>
        <v/>
      </c>
      <c r="Q134" s="493"/>
      <c r="R134" s="673" t="str">
        <f t="shared" si="1"/>
        <v/>
      </c>
      <c r="S134" s="674"/>
    </row>
    <row r="135" spans="2:19" s="6" customFormat="1" ht="14.25" customHeight="1">
      <c r="B135" s="365"/>
      <c r="C135" s="190" t="s">
        <v>1472</v>
      </c>
      <c r="D135" s="193" t="s">
        <v>6053</v>
      </c>
      <c r="E135" s="193"/>
      <c r="F135" s="193"/>
      <c r="G135" s="193"/>
      <c r="H135" s="327"/>
      <c r="I135" s="199"/>
      <c r="J135" s="434"/>
      <c r="K135" s="493"/>
      <c r="L135" s="199"/>
      <c r="M135" s="434"/>
      <c r="N135" s="493"/>
      <c r="O135" s="237"/>
      <c r="P135" s="434" t="str">
        <f t="shared" si="0"/>
        <v/>
      </c>
      <c r="Q135" s="493"/>
      <c r="R135" s="673" t="str">
        <f t="shared" si="1"/>
        <v/>
      </c>
      <c r="S135" s="674"/>
    </row>
    <row r="136" spans="2:19" s="6" customFormat="1" ht="14.25" customHeight="1">
      <c r="B136" s="365"/>
      <c r="C136" s="190" t="s">
        <v>1473</v>
      </c>
      <c r="D136" s="193" t="s">
        <v>6054</v>
      </c>
      <c r="E136" s="193"/>
      <c r="F136" s="193"/>
      <c r="G136" s="193"/>
      <c r="H136" s="327"/>
      <c r="I136" s="199"/>
      <c r="J136" s="434"/>
      <c r="K136" s="493"/>
      <c r="L136" s="199"/>
      <c r="M136" s="434"/>
      <c r="N136" s="493"/>
      <c r="O136" s="237"/>
      <c r="P136" s="434" t="str">
        <f t="shared" si="0"/>
        <v/>
      </c>
      <c r="Q136" s="493"/>
      <c r="R136" s="673" t="str">
        <f t="shared" si="1"/>
        <v/>
      </c>
      <c r="S136" s="674"/>
    </row>
    <row r="137" spans="2:19" s="6" customFormat="1" ht="14.25" customHeight="1">
      <c r="B137" s="365"/>
      <c r="C137" s="190" t="s">
        <v>1474</v>
      </c>
      <c r="D137" s="193" t="s">
        <v>6058</v>
      </c>
      <c r="E137" s="193"/>
      <c r="F137" s="193"/>
      <c r="G137" s="193"/>
      <c r="H137" s="327"/>
      <c r="I137" s="199"/>
      <c r="J137" s="434"/>
      <c r="K137" s="493"/>
      <c r="L137" s="199"/>
      <c r="M137" s="434"/>
      <c r="N137" s="493"/>
      <c r="O137" s="237"/>
      <c r="P137" s="434" t="str">
        <f t="shared" si="0"/>
        <v/>
      </c>
      <c r="Q137" s="493"/>
      <c r="R137" s="673" t="str">
        <f t="shared" si="1"/>
        <v/>
      </c>
      <c r="S137" s="674"/>
    </row>
    <row r="138" spans="2:19" s="6" customFormat="1" ht="14.25" customHeight="1">
      <c r="B138" s="365"/>
      <c r="C138" s="190" t="s">
        <v>1475</v>
      </c>
      <c r="D138" s="193" t="s">
        <v>6056</v>
      </c>
      <c r="E138" s="193"/>
      <c r="F138" s="193"/>
      <c r="G138" s="193"/>
      <c r="H138" s="327"/>
      <c r="I138" s="199"/>
      <c r="J138" s="434"/>
      <c r="K138" s="493"/>
      <c r="L138" s="199"/>
      <c r="M138" s="434"/>
      <c r="N138" s="493"/>
      <c r="O138" s="237"/>
      <c r="P138" s="434" t="str">
        <f t="shared" si="0"/>
        <v/>
      </c>
      <c r="Q138" s="493"/>
      <c r="R138" s="673" t="str">
        <f t="shared" si="1"/>
        <v/>
      </c>
      <c r="S138" s="674"/>
    </row>
    <row r="139" spans="2:19" s="6" customFormat="1" ht="14.25" customHeight="1">
      <c r="B139" s="365"/>
      <c r="C139" s="190" t="s">
        <v>1476</v>
      </c>
      <c r="D139" s="193" t="s">
        <v>5983</v>
      </c>
      <c r="E139" s="193"/>
      <c r="F139" s="193"/>
      <c r="G139" s="193"/>
      <c r="H139" s="327"/>
      <c r="I139" s="199"/>
      <c r="J139" s="434"/>
      <c r="K139" s="493"/>
      <c r="L139" s="199"/>
      <c r="M139" s="434"/>
      <c r="N139" s="493"/>
      <c r="O139" s="237"/>
      <c r="P139" s="434" t="str">
        <f t="shared" si="0"/>
        <v/>
      </c>
      <c r="Q139" s="493"/>
      <c r="R139" s="673" t="str">
        <f t="shared" si="1"/>
        <v/>
      </c>
      <c r="S139" s="674"/>
    </row>
    <row r="140" spans="2:19" s="6" customFormat="1" ht="14.25" customHeight="1" thickBot="1">
      <c r="B140" s="367"/>
      <c r="C140" s="368"/>
      <c r="D140" s="368"/>
      <c r="E140" s="368"/>
      <c r="F140" s="368"/>
      <c r="G140" s="368"/>
      <c r="H140" s="368"/>
      <c r="I140" s="368"/>
      <c r="J140" s="368"/>
      <c r="K140" s="368"/>
      <c r="L140" s="368"/>
      <c r="M140" s="564"/>
      <c r="N140" s="527"/>
      <c r="O140" s="368"/>
      <c r="P140" s="564"/>
      <c r="Q140" s="527"/>
      <c r="R140" s="368"/>
      <c r="S140" s="370"/>
    </row>
    <row r="141" spans="2:19" s="6" customFormat="1" ht="14.25" customHeight="1" thickTop="1" thickBot="1"/>
    <row r="142" spans="2:19" s="6" customFormat="1" ht="14.25" customHeight="1" thickTop="1">
      <c r="B142" s="361"/>
      <c r="C142" s="362"/>
      <c r="D142" s="362"/>
      <c r="E142" s="362"/>
      <c r="F142" s="362"/>
      <c r="G142" s="362"/>
      <c r="H142" s="362"/>
      <c r="I142" s="362"/>
      <c r="J142" s="362"/>
      <c r="K142" s="362"/>
      <c r="L142" s="362"/>
      <c r="M142" s="362"/>
      <c r="N142" s="362"/>
      <c r="O142" s="362"/>
      <c r="P142" s="362"/>
      <c r="Q142" s="362"/>
      <c r="R142" s="362"/>
      <c r="S142" s="364"/>
    </row>
    <row r="143" spans="2:19" s="6" customFormat="1" ht="14.25" customHeight="1">
      <c r="B143" s="365"/>
      <c r="C143" s="231" t="s">
        <v>6026</v>
      </c>
      <c r="D143" s="231" t="s">
        <v>5990</v>
      </c>
      <c r="E143" s="199"/>
      <c r="F143" s="199"/>
      <c r="G143" s="199"/>
      <c r="H143" s="199"/>
      <c r="I143" s="199"/>
      <c r="J143" s="199"/>
      <c r="K143" s="199"/>
      <c r="L143" s="199"/>
      <c r="M143" s="199"/>
      <c r="N143" s="199"/>
      <c r="O143" s="199"/>
      <c r="P143" s="199"/>
      <c r="Q143" s="199"/>
      <c r="R143" s="327"/>
      <c r="S143" s="366"/>
    </row>
    <row r="144" spans="2:19" s="6" customFormat="1" ht="14.25" customHeight="1" thickBot="1">
      <c r="B144" s="365"/>
      <c r="C144" s="231"/>
      <c r="D144" s="208"/>
      <c r="E144" s="199"/>
      <c r="F144" s="199"/>
      <c r="G144" s="199"/>
      <c r="H144" s="199"/>
      <c r="I144" s="199"/>
      <c r="J144" s="199"/>
      <c r="K144" s="499" t="s">
        <v>11053</v>
      </c>
      <c r="L144" s="499"/>
      <c r="M144" s="499"/>
      <c r="N144" s="354"/>
      <c r="O144" s="499" t="s">
        <v>11054</v>
      </c>
      <c r="P144" s="499"/>
      <c r="Q144" s="499"/>
      <c r="R144" s="327"/>
      <c r="S144" s="366"/>
    </row>
    <row r="145" spans="2:27" s="6" customFormat="1" ht="14.25" customHeight="1" thickTop="1" thickBot="1">
      <c r="B145" s="365"/>
      <c r="C145" s="277">
        <v>6</v>
      </c>
      <c r="D145" s="64" t="s">
        <v>6152</v>
      </c>
      <c r="E145" s="208"/>
      <c r="F145" s="199"/>
      <c r="G145" s="199"/>
      <c r="H145" s="199"/>
      <c r="I145" s="609" t="str">
        <f>IF((SUM(K147, K167, K173, K194))&lt;&gt;K145,(SUM(K147, K167, K173, K194)),"")</f>
        <v/>
      </c>
      <c r="J145" s="609"/>
      <c r="K145" s="490">
        <f>SUM(K147,K167,K173,K194)</f>
        <v>0</v>
      </c>
      <c r="L145" s="491"/>
      <c r="M145" s="492"/>
      <c r="N145" s="339"/>
      <c r="O145" s="490">
        <f>SUM(O147,O167,O173,O194)</f>
        <v>0</v>
      </c>
      <c r="P145" s="491"/>
      <c r="Q145" s="492"/>
      <c r="R145" s="441" t="str">
        <f>IF((SUM(O147, O167, O173, O194))&lt;&gt;O145,(SUM(O147, O167, O173, O194)),"")</f>
        <v/>
      </c>
      <c r="S145" s="779"/>
      <c r="U145" s="107"/>
      <c r="V145" s="107"/>
      <c r="W145" s="107"/>
      <c r="X145" s="107"/>
      <c r="Y145" s="107"/>
      <c r="Z145" s="107"/>
      <c r="AA145" s="107"/>
    </row>
    <row r="146" spans="2:27" s="6" customFormat="1" ht="14.25" customHeight="1" thickTop="1" thickBot="1">
      <c r="B146" s="365"/>
      <c r="C146" s="200"/>
      <c r="D146" s="208"/>
      <c r="E146" s="199"/>
      <c r="F146" s="199"/>
      <c r="G146" s="199"/>
      <c r="H146" s="199"/>
      <c r="I146" s="609"/>
      <c r="J146" s="438"/>
      <c r="K146" s="500"/>
      <c r="L146" s="501"/>
      <c r="M146" s="501"/>
      <c r="N146" s="339"/>
      <c r="O146" s="500"/>
      <c r="P146" s="501"/>
      <c r="Q146" s="501"/>
      <c r="R146" s="441"/>
      <c r="S146" s="763"/>
    </row>
    <row r="147" spans="2:27" s="6" customFormat="1" ht="14.25" customHeight="1" thickBot="1">
      <c r="B147" s="365"/>
      <c r="C147" s="300">
        <v>6.1</v>
      </c>
      <c r="D147" s="209" t="s">
        <v>7884</v>
      </c>
      <c r="E147" s="279"/>
      <c r="F147" s="279"/>
      <c r="G147" s="279"/>
      <c r="H147" s="279"/>
      <c r="I147" s="719" t="str">
        <f>IF(SUM(K150:K155,K158:K161,K163:K165)&lt;&gt;K147, SUM(K150:K155,K158:K161,K163:K165), "")</f>
        <v/>
      </c>
      <c r="J147" s="828"/>
      <c r="K147" s="454">
        <f>SUM(K150:K155,K158:K161,K163:K165)</f>
        <v>0</v>
      </c>
      <c r="L147" s="455"/>
      <c r="M147" s="456"/>
      <c r="N147" s="238"/>
      <c r="O147" s="454">
        <f>SUM(O150:O155,O158:O161,O163:O165)</f>
        <v>0</v>
      </c>
      <c r="P147" s="455"/>
      <c r="Q147" s="456"/>
      <c r="R147" s="441" t="str">
        <f>IF(SUM(O150:O155,O158:O161,O163:O165)&lt;&gt;O147, SUM(O150:O155,O158:O161,O163:O165), "")</f>
        <v/>
      </c>
      <c r="S147" s="779"/>
    </row>
    <row r="148" spans="2:27" s="6" customFormat="1" ht="14.25" customHeight="1">
      <c r="B148" s="365"/>
      <c r="C148" s="200"/>
      <c r="D148" s="208"/>
      <c r="E148" s="199"/>
      <c r="F148" s="199"/>
      <c r="G148" s="199"/>
      <c r="H148" s="199"/>
      <c r="I148" s="609"/>
      <c r="J148" s="438"/>
      <c r="K148" s="476"/>
      <c r="L148" s="477"/>
      <c r="M148" s="477"/>
      <c r="N148" s="339"/>
      <c r="O148" s="476"/>
      <c r="P148" s="477"/>
      <c r="Q148" s="477"/>
      <c r="R148" s="324"/>
      <c r="S148" s="402"/>
    </row>
    <row r="149" spans="2:27" s="6" customFormat="1" ht="14.25" customHeight="1">
      <c r="B149" s="365"/>
      <c r="C149" s="203" t="s">
        <v>28</v>
      </c>
      <c r="D149" s="301" t="s">
        <v>5991</v>
      </c>
      <c r="E149" s="199"/>
      <c r="F149" s="199"/>
      <c r="G149" s="199"/>
      <c r="H149" s="199"/>
      <c r="I149" s="609" t="str">
        <f>IF(SUM(K150:K155)&lt;&gt;K149, SUM(K150:K155), "")</f>
        <v/>
      </c>
      <c r="J149" s="609"/>
      <c r="K149" s="434">
        <f>SUM(K150:M155)</f>
        <v>0</v>
      </c>
      <c r="L149" s="435"/>
      <c r="M149" s="436"/>
      <c r="N149" s="339"/>
      <c r="O149" s="434">
        <f>SUM(O150:O155)</f>
        <v>0</v>
      </c>
      <c r="P149" s="435"/>
      <c r="Q149" s="436"/>
      <c r="R149" s="442" t="str">
        <f>IF(SUM(O150:O155)&lt;&gt;O149, SUM(O150:O155), "")</f>
        <v/>
      </c>
      <c r="S149" s="766"/>
    </row>
    <row r="150" spans="2:27" s="6" customFormat="1" ht="14.25" customHeight="1">
      <c r="B150" s="365"/>
      <c r="C150" s="204" t="s">
        <v>194</v>
      </c>
      <c r="D150" s="202" t="s">
        <v>5992</v>
      </c>
      <c r="E150" s="199"/>
      <c r="F150" s="199"/>
      <c r="G150" s="199"/>
      <c r="H150" s="199"/>
      <c r="I150" s="725" t="str">
        <f>IF(AND((OR(ISNUMBER(K151), ISNUMBER(K152), ISNUMBER(K153), ISNUMBER(K154))), ISBLANK(K150)), "Landing charges?", "")</f>
        <v/>
      </c>
      <c r="J150" s="790"/>
      <c r="K150" s="434"/>
      <c r="L150" s="435"/>
      <c r="M150" s="436"/>
      <c r="N150" s="339"/>
      <c r="O150" s="434"/>
      <c r="P150" s="435"/>
      <c r="Q150" s="436"/>
      <c r="R150" s="442" t="str">
        <f>IF(AND((OR(ISNUMBER(O151), ISNUMBER(O152), ISNUMBER(O153), ISNUMBER(O154))), ISBLANK(O150)), "Landing charges?", "")</f>
        <v/>
      </c>
      <c r="S150" s="763"/>
    </row>
    <row r="151" spans="2:27" s="6" customFormat="1" ht="14.25" customHeight="1">
      <c r="B151" s="365"/>
      <c r="C151" s="204" t="s">
        <v>195</v>
      </c>
      <c r="D151" s="202" t="s">
        <v>6946</v>
      </c>
      <c r="E151" s="199"/>
      <c r="F151" s="199"/>
      <c r="G151" s="199"/>
      <c r="H151" s="199"/>
      <c r="I151" s="609"/>
      <c r="J151" s="711"/>
      <c r="K151" s="434"/>
      <c r="L151" s="435"/>
      <c r="M151" s="436"/>
      <c r="N151" s="339"/>
      <c r="O151" s="434"/>
      <c r="P151" s="435"/>
      <c r="Q151" s="436"/>
      <c r="R151" s="324"/>
      <c r="S151" s="402"/>
    </row>
    <row r="152" spans="2:27" s="6" customFormat="1" ht="14.25" customHeight="1">
      <c r="B152" s="365"/>
      <c r="C152" s="204" t="s">
        <v>196</v>
      </c>
      <c r="D152" s="202" t="s">
        <v>5993</v>
      </c>
      <c r="E152" s="199"/>
      <c r="F152" s="199"/>
      <c r="G152" s="199"/>
      <c r="H152" s="199"/>
      <c r="I152" s="609"/>
      <c r="J152" s="711"/>
      <c r="K152" s="434"/>
      <c r="L152" s="435"/>
      <c r="M152" s="436"/>
      <c r="N152" s="339"/>
      <c r="O152" s="434"/>
      <c r="P152" s="435"/>
      <c r="Q152" s="436"/>
      <c r="R152" s="324"/>
      <c r="S152" s="402"/>
    </row>
    <row r="153" spans="2:27" s="6" customFormat="1" ht="14.25" customHeight="1">
      <c r="B153" s="365"/>
      <c r="C153" s="204" t="s">
        <v>197</v>
      </c>
      <c r="D153" s="202" t="s">
        <v>6001</v>
      </c>
      <c r="E153" s="273"/>
      <c r="F153" s="199"/>
      <c r="G153" s="199"/>
      <c r="H153" s="199"/>
      <c r="I153" s="609"/>
      <c r="J153" s="711"/>
      <c r="K153" s="434"/>
      <c r="L153" s="435"/>
      <c r="M153" s="436"/>
      <c r="N153" s="339"/>
      <c r="O153" s="434"/>
      <c r="P153" s="435"/>
      <c r="Q153" s="436"/>
      <c r="R153" s="324"/>
      <c r="S153" s="402"/>
    </row>
    <row r="154" spans="2:27" s="6" customFormat="1" ht="14.25" customHeight="1">
      <c r="B154" s="365"/>
      <c r="C154" s="204" t="s">
        <v>198</v>
      </c>
      <c r="D154" s="202" t="s">
        <v>5994</v>
      </c>
      <c r="E154" s="199"/>
      <c r="F154" s="199"/>
      <c r="G154" s="199"/>
      <c r="H154" s="199"/>
      <c r="I154" s="609"/>
      <c r="J154" s="711"/>
      <c r="K154" s="434"/>
      <c r="L154" s="435"/>
      <c r="M154" s="436"/>
      <c r="N154" s="339"/>
      <c r="O154" s="434"/>
      <c r="P154" s="435"/>
      <c r="Q154" s="436"/>
      <c r="R154" s="324"/>
      <c r="S154" s="402"/>
    </row>
    <row r="155" spans="2:27" s="6" customFormat="1" ht="14.25" customHeight="1" thickBot="1">
      <c r="B155" s="365"/>
      <c r="C155" s="204" t="s">
        <v>199</v>
      </c>
      <c r="D155" s="202" t="s">
        <v>6947</v>
      </c>
      <c r="E155" s="199"/>
      <c r="F155" s="199"/>
      <c r="G155" s="199"/>
      <c r="H155" s="199"/>
      <c r="I155" s="609"/>
      <c r="J155" s="711"/>
      <c r="K155" s="434"/>
      <c r="L155" s="435"/>
      <c r="M155" s="436"/>
      <c r="N155" s="339"/>
      <c r="O155" s="434"/>
      <c r="P155" s="435"/>
      <c r="Q155" s="436"/>
      <c r="R155" s="324"/>
      <c r="S155" s="402"/>
    </row>
    <row r="156" spans="2:27" s="6" customFormat="1" ht="14.25" customHeight="1">
      <c r="B156" s="365"/>
      <c r="C156" s="204"/>
      <c r="D156" s="208"/>
      <c r="E156" s="199"/>
      <c r="F156" s="199"/>
      <c r="G156" s="199"/>
      <c r="H156" s="199"/>
      <c r="I156" s="609"/>
      <c r="J156" s="438"/>
      <c r="K156" s="476"/>
      <c r="L156" s="477"/>
      <c r="M156" s="477"/>
      <c r="N156" s="339"/>
      <c r="O156" s="476"/>
      <c r="P156" s="477"/>
      <c r="Q156" s="477"/>
      <c r="R156" s="324"/>
      <c r="S156" s="402"/>
    </row>
    <row r="157" spans="2:27" s="6" customFormat="1" ht="14.25" customHeight="1">
      <c r="B157" s="365"/>
      <c r="C157" s="203" t="s">
        <v>29</v>
      </c>
      <c r="D157" s="301" t="s">
        <v>6945</v>
      </c>
      <c r="E157" s="199"/>
      <c r="F157" s="199"/>
      <c r="G157" s="199"/>
      <c r="H157" s="199"/>
      <c r="I157" s="609" t="str">
        <f>IF(SUM(K158:K161)&lt;&gt;K157, SUM(K158:K161), "")</f>
        <v/>
      </c>
      <c r="J157" s="609"/>
      <c r="K157" s="434">
        <f>SUM(K158:K161)</f>
        <v>0</v>
      </c>
      <c r="L157" s="435"/>
      <c r="M157" s="436"/>
      <c r="N157" s="339"/>
      <c r="O157" s="434">
        <f>SUM(O158:O161)</f>
        <v>0</v>
      </c>
      <c r="P157" s="435"/>
      <c r="Q157" s="436"/>
      <c r="R157" s="442" t="str">
        <f>IF(SUM(O158:O161)&lt;&gt;O157, SUM(O158:O161), "")</f>
        <v/>
      </c>
      <c r="S157" s="766"/>
    </row>
    <row r="158" spans="2:27" s="6" customFormat="1" ht="14.25" customHeight="1">
      <c r="B158" s="365"/>
      <c r="C158" s="204" t="s">
        <v>208</v>
      </c>
      <c r="D158" s="202" t="s">
        <v>5995</v>
      </c>
      <c r="E158" s="199"/>
      <c r="F158" s="199"/>
      <c r="G158" s="199"/>
      <c r="H158" s="199"/>
      <c r="I158" s="829" t="str">
        <f>IF(AND((OR(ISNUMBER(K159), ISNUMBER(K160), ISNUMBER(K161))), ISBLANK(K158)), "Passenger charges?", "")</f>
        <v/>
      </c>
      <c r="J158" s="830"/>
      <c r="K158" s="434"/>
      <c r="L158" s="435"/>
      <c r="M158" s="436"/>
      <c r="N158" s="339"/>
      <c r="O158" s="434"/>
      <c r="P158" s="435"/>
      <c r="Q158" s="436"/>
      <c r="R158" s="452" t="str">
        <f>IF(AND((OR(ISNUMBER(O159), ISNUMBER(O160), ISNUMBER(O161))), ISBLANK(O158)), "Passenger charges?", "")</f>
        <v/>
      </c>
      <c r="S158" s="780"/>
    </row>
    <row r="159" spans="2:27" s="6" customFormat="1" ht="14.25" customHeight="1">
      <c r="B159" s="365"/>
      <c r="C159" s="204" t="s">
        <v>209</v>
      </c>
      <c r="D159" s="202" t="s">
        <v>5996</v>
      </c>
      <c r="E159" s="199"/>
      <c r="F159" s="199"/>
      <c r="G159" s="199"/>
      <c r="H159" s="199"/>
      <c r="I159" s="333"/>
      <c r="J159" s="333"/>
      <c r="K159" s="434"/>
      <c r="L159" s="435"/>
      <c r="M159" s="436"/>
      <c r="N159" s="339"/>
      <c r="O159" s="434"/>
      <c r="P159" s="435"/>
      <c r="Q159" s="436"/>
      <c r="R159" s="324"/>
      <c r="S159" s="402"/>
    </row>
    <row r="160" spans="2:27" s="6" customFormat="1" ht="14.25" customHeight="1">
      <c r="B160" s="365"/>
      <c r="C160" s="204" t="s">
        <v>210</v>
      </c>
      <c r="D160" s="202" t="s">
        <v>6002</v>
      </c>
      <c r="E160" s="199"/>
      <c r="F160" s="199"/>
      <c r="G160" s="199"/>
      <c r="H160" s="199"/>
      <c r="I160" s="333"/>
      <c r="J160" s="333"/>
      <c r="K160" s="434"/>
      <c r="L160" s="435"/>
      <c r="M160" s="436"/>
      <c r="N160" s="339"/>
      <c r="O160" s="434"/>
      <c r="P160" s="435"/>
      <c r="Q160" s="436"/>
      <c r="R160" s="324"/>
      <c r="S160" s="402"/>
    </row>
    <row r="161" spans="2:19" s="6" customFormat="1" ht="14.25" customHeight="1">
      <c r="B161" s="365"/>
      <c r="C161" s="204" t="s">
        <v>211</v>
      </c>
      <c r="D161" s="202" t="s">
        <v>5997</v>
      </c>
      <c r="E161" s="199"/>
      <c r="F161" s="199"/>
      <c r="G161" s="199"/>
      <c r="H161" s="199"/>
      <c r="I161" s="333"/>
      <c r="J161" s="333"/>
      <c r="K161" s="434"/>
      <c r="L161" s="435"/>
      <c r="M161" s="436"/>
      <c r="N161" s="339"/>
      <c r="O161" s="434"/>
      <c r="P161" s="435"/>
      <c r="Q161" s="436"/>
      <c r="R161" s="324"/>
      <c r="S161" s="402"/>
    </row>
    <row r="162" spans="2:19" s="6" customFormat="1" ht="14.25" customHeight="1">
      <c r="B162" s="365"/>
      <c r="C162" s="204"/>
      <c r="D162" s="208"/>
      <c r="E162" s="199"/>
      <c r="F162" s="199"/>
      <c r="G162" s="199"/>
      <c r="H162" s="199"/>
      <c r="I162" s="333"/>
      <c r="J162" s="333"/>
      <c r="K162" s="586"/>
      <c r="L162" s="563"/>
      <c r="M162" s="563"/>
      <c r="N162" s="199"/>
      <c r="O162" s="586"/>
      <c r="P162" s="563"/>
      <c r="Q162" s="563"/>
      <c r="R162" s="324"/>
      <c r="S162" s="402"/>
    </row>
    <row r="163" spans="2:19" s="6" customFormat="1" ht="14.25" customHeight="1">
      <c r="B163" s="365"/>
      <c r="C163" s="203" t="s">
        <v>30</v>
      </c>
      <c r="D163" s="74" t="s">
        <v>5998</v>
      </c>
      <c r="E163" s="199"/>
      <c r="F163" s="199"/>
      <c r="G163" s="199"/>
      <c r="H163" s="199"/>
      <c r="I163" s="333"/>
      <c r="J163" s="333"/>
      <c r="K163" s="434"/>
      <c r="L163" s="435"/>
      <c r="M163" s="436"/>
      <c r="N163" s="339"/>
      <c r="O163" s="434"/>
      <c r="P163" s="435"/>
      <c r="Q163" s="436"/>
      <c r="R163" s="324"/>
      <c r="S163" s="402"/>
    </row>
    <row r="164" spans="2:19" s="6" customFormat="1" ht="14.25" customHeight="1">
      <c r="B164" s="365"/>
      <c r="C164" s="203" t="s">
        <v>158</v>
      </c>
      <c r="D164" s="74" t="s">
        <v>5999</v>
      </c>
      <c r="E164" s="199"/>
      <c r="F164" s="199"/>
      <c r="G164" s="199"/>
      <c r="H164" s="199"/>
      <c r="I164" s="333"/>
      <c r="J164" s="333"/>
      <c r="K164" s="434"/>
      <c r="L164" s="435"/>
      <c r="M164" s="436"/>
      <c r="N164" s="339"/>
      <c r="O164" s="434"/>
      <c r="P164" s="435"/>
      <c r="Q164" s="436"/>
      <c r="R164" s="324"/>
      <c r="S164" s="402"/>
    </row>
    <row r="165" spans="2:19" s="6" customFormat="1" ht="14.25" customHeight="1" thickBot="1">
      <c r="B165" s="365"/>
      <c r="C165" s="203" t="s">
        <v>802</v>
      </c>
      <c r="D165" s="74" t="s">
        <v>6000</v>
      </c>
      <c r="E165" s="199"/>
      <c r="F165" s="199"/>
      <c r="G165" s="199"/>
      <c r="H165" s="199"/>
      <c r="I165" s="333"/>
      <c r="J165" s="333"/>
      <c r="K165" s="434"/>
      <c r="L165" s="435"/>
      <c r="M165" s="436"/>
      <c r="N165" s="339"/>
      <c r="O165" s="434"/>
      <c r="P165" s="435"/>
      <c r="Q165" s="436"/>
      <c r="R165" s="324"/>
      <c r="S165" s="402"/>
    </row>
    <row r="166" spans="2:19" s="6" customFormat="1" ht="14.25" customHeight="1" thickBot="1">
      <c r="B166" s="365"/>
      <c r="C166" s="204"/>
      <c r="D166" s="208"/>
      <c r="E166" s="199"/>
      <c r="F166" s="199"/>
      <c r="G166" s="199"/>
      <c r="H166" s="199"/>
      <c r="I166" s="333"/>
      <c r="J166" s="333"/>
      <c r="K166" s="476"/>
      <c r="L166" s="477"/>
      <c r="M166" s="477"/>
      <c r="N166" s="339"/>
      <c r="O166" s="476"/>
      <c r="P166" s="477"/>
      <c r="Q166" s="477"/>
      <c r="R166" s="324"/>
      <c r="S166" s="402"/>
    </row>
    <row r="167" spans="2:19" s="6" customFormat="1" ht="14.25" customHeight="1" thickBot="1">
      <c r="B167" s="365"/>
      <c r="C167" s="300">
        <v>6.2</v>
      </c>
      <c r="D167" s="209" t="s">
        <v>7885</v>
      </c>
      <c r="E167" s="279"/>
      <c r="F167" s="279"/>
      <c r="G167" s="279"/>
      <c r="H167" s="279"/>
      <c r="I167" s="719" t="str">
        <f>IF(SUM(K169:K171)&lt;&gt;K167, SUM(K169:K171), "")</f>
        <v/>
      </c>
      <c r="J167" s="828"/>
      <c r="K167" s="454">
        <f>SUM(K169:K171)</f>
        <v>0</v>
      </c>
      <c r="L167" s="455"/>
      <c r="M167" s="456"/>
      <c r="N167" s="238"/>
      <c r="O167" s="454">
        <f>SUM(O169:O171)</f>
        <v>0</v>
      </c>
      <c r="P167" s="455"/>
      <c r="Q167" s="456"/>
      <c r="R167" s="441" t="str">
        <f>IF(SUM(O169:O171)&lt;&gt;O167, SUM(O169:O171), "")</f>
        <v/>
      </c>
      <c r="S167" s="779"/>
    </row>
    <row r="168" spans="2:19" s="6" customFormat="1" ht="14.25" customHeight="1">
      <c r="B168" s="365"/>
      <c r="C168" s="200"/>
      <c r="D168" s="208"/>
      <c r="E168" s="199"/>
      <c r="F168" s="199"/>
      <c r="G168" s="199"/>
      <c r="H168" s="199"/>
      <c r="I168" s="333"/>
      <c r="J168" s="333"/>
      <c r="K168" s="476"/>
      <c r="L168" s="477"/>
      <c r="M168" s="477"/>
      <c r="N168" s="339"/>
      <c r="O168" s="476"/>
      <c r="P168" s="477"/>
      <c r="Q168" s="477"/>
      <c r="R168" s="324"/>
      <c r="S168" s="402"/>
    </row>
    <row r="169" spans="2:19" s="6" customFormat="1" ht="14.25" customHeight="1">
      <c r="B169" s="365"/>
      <c r="C169" s="203" t="s">
        <v>557</v>
      </c>
      <c r="D169" s="202" t="s">
        <v>6003</v>
      </c>
      <c r="E169" s="199"/>
      <c r="F169" s="199"/>
      <c r="G169" s="199"/>
      <c r="H169" s="199"/>
      <c r="I169" s="333"/>
      <c r="J169" s="333"/>
      <c r="K169" s="434"/>
      <c r="L169" s="435"/>
      <c r="M169" s="436"/>
      <c r="N169" s="339"/>
      <c r="O169" s="434"/>
      <c r="P169" s="435"/>
      <c r="Q169" s="436"/>
      <c r="R169" s="324"/>
      <c r="S169" s="402"/>
    </row>
    <row r="170" spans="2:19" s="6" customFormat="1" ht="14.25" customHeight="1">
      <c r="B170" s="365"/>
      <c r="C170" s="203" t="s">
        <v>558</v>
      </c>
      <c r="D170" s="202" t="s">
        <v>6004</v>
      </c>
      <c r="E170" s="199"/>
      <c r="F170" s="199"/>
      <c r="G170" s="199"/>
      <c r="H170" s="199"/>
      <c r="I170" s="333"/>
      <c r="J170" s="333"/>
      <c r="K170" s="434"/>
      <c r="L170" s="435"/>
      <c r="M170" s="436"/>
      <c r="N170" s="339"/>
      <c r="O170" s="434"/>
      <c r="P170" s="435"/>
      <c r="Q170" s="436"/>
      <c r="R170" s="324"/>
      <c r="S170" s="402"/>
    </row>
    <row r="171" spans="2:19" s="6" customFormat="1" ht="14.25" customHeight="1">
      <c r="B171" s="365"/>
      <c r="C171" s="203" t="s">
        <v>569</v>
      </c>
      <c r="D171" s="202" t="s">
        <v>6005</v>
      </c>
      <c r="E171" s="199"/>
      <c r="F171" s="199"/>
      <c r="G171" s="199"/>
      <c r="H171" s="199"/>
      <c r="I171" s="333"/>
      <c r="J171" s="333"/>
      <c r="K171" s="434"/>
      <c r="L171" s="435"/>
      <c r="M171" s="436"/>
      <c r="N171" s="339"/>
      <c r="O171" s="434"/>
      <c r="P171" s="435"/>
      <c r="Q171" s="436"/>
      <c r="R171" s="324"/>
      <c r="S171" s="402"/>
    </row>
    <row r="172" spans="2:19" s="6" customFormat="1" ht="14.25" customHeight="1" thickBot="1">
      <c r="B172" s="365"/>
      <c r="C172" s="204"/>
      <c r="D172" s="208"/>
      <c r="E172" s="199"/>
      <c r="F172" s="199"/>
      <c r="G172" s="199"/>
      <c r="H172" s="199"/>
      <c r="I172" s="333"/>
      <c r="J172" s="333"/>
      <c r="K172" s="606"/>
      <c r="L172" s="607"/>
      <c r="M172" s="607"/>
      <c r="N172" s="339"/>
      <c r="O172" s="606"/>
      <c r="P172" s="607"/>
      <c r="Q172" s="607"/>
      <c r="R172" s="324"/>
      <c r="S172" s="402"/>
    </row>
    <row r="173" spans="2:19" s="6" customFormat="1" ht="14.25" customHeight="1" thickBot="1">
      <c r="B173" s="365"/>
      <c r="C173" s="300">
        <v>6.3</v>
      </c>
      <c r="D173" s="209" t="s">
        <v>7886</v>
      </c>
      <c r="E173" s="279"/>
      <c r="F173" s="279"/>
      <c r="G173" s="279"/>
      <c r="H173" s="279"/>
      <c r="I173" s="719" t="str">
        <f>IF(SUM(K176,K178:K184,K187:K190,K192)&lt;&gt;K173, SUM(K176,K178:K184,K187:K190,K192), "")</f>
        <v/>
      </c>
      <c r="J173" s="828"/>
      <c r="K173" s="454">
        <f>SUM(K176,K178:K184,K187:K190,K192)</f>
        <v>0</v>
      </c>
      <c r="L173" s="455"/>
      <c r="M173" s="456"/>
      <c r="N173" s="238"/>
      <c r="O173" s="454">
        <f>SUM(O176,O178:Q184,O187:Q190,O192)</f>
        <v>0</v>
      </c>
      <c r="P173" s="455"/>
      <c r="Q173" s="456"/>
      <c r="R173" s="441" t="str">
        <f>IF(SUM(O176,O178:O184,O187:O190,O192)&lt;&gt;O173, SUM(O176,O178:O184,O187:O190,O192), "")</f>
        <v/>
      </c>
      <c r="S173" s="779"/>
    </row>
    <row r="174" spans="2:19" s="6" customFormat="1" ht="14.25" customHeight="1">
      <c r="B174" s="365"/>
      <c r="C174" s="200"/>
      <c r="D174" s="208"/>
      <c r="E174" s="199"/>
      <c r="F174" s="199"/>
      <c r="G174" s="199"/>
      <c r="H174" s="199"/>
      <c r="I174" s="333"/>
      <c r="J174" s="333"/>
      <c r="K174" s="476"/>
      <c r="L174" s="477"/>
      <c r="M174" s="477"/>
      <c r="N174" s="339"/>
      <c r="O174" s="476"/>
      <c r="P174" s="477"/>
      <c r="Q174" s="477"/>
      <c r="R174" s="324"/>
      <c r="S174" s="402"/>
    </row>
    <row r="175" spans="2:19" s="6" customFormat="1" ht="14.25" customHeight="1">
      <c r="B175" s="365"/>
      <c r="C175" s="203" t="s">
        <v>559</v>
      </c>
      <c r="D175" s="301" t="s">
        <v>6153</v>
      </c>
      <c r="E175" s="199"/>
      <c r="F175" s="199"/>
      <c r="G175" s="199"/>
      <c r="H175" s="199"/>
      <c r="I175" s="333"/>
      <c r="J175" s="333" t="str">
        <f>IF(SUM(K176,K178:K184)&lt;&gt;K175, SUM(K176,K178:K184), "")</f>
        <v/>
      </c>
      <c r="K175" s="434">
        <f>SUM(K176,K178:K184)</f>
        <v>0</v>
      </c>
      <c r="L175" s="435"/>
      <c r="M175" s="436"/>
      <c r="N175" s="339"/>
      <c r="O175" s="434">
        <f>SUM(O176,O178:O184)</f>
        <v>0</v>
      </c>
      <c r="P175" s="435"/>
      <c r="Q175" s="436"/>
      <c r="R175" s="442" t="str">
        <f>IF(SUM(O176,O178:O184)&lt;&gt;O175, SUM(O176,O178:O184), "")</f>
        <v/>
      </c>
      <c r="S175" s="766"/>
    </row>
    <row r="176" spans="2:19" s="6" customFormat="1" ht="14.25" customHeight="1">
      <c r="B176" s="365"/>
      <c r="C176" s="205" t="s">
        <v>570</v>
      </c>
      <c r="D176" s="202" t="s">
        <v>6038</v>
      </c>
      <c r="E176" s="199"/>
      <c r="F176" s="199"/>
      <c r="G176" s="199"/>
      <c r="H176" s="199"/>
      <c r="I176" s="609" t="str">
        <f>IF(AND(ISNUMBER(K176), ISNUMBER(K177), K176&lt;K177), K177, "")</f>
        <v/>
      </c>
      <c r="J176" s="814"/>
      <c r="K176" s="434"/>
      <c r="L176" s="435"/>
      <c r="M176" s="436"/>
      <c r="N176" s="339"/>
      <c r="O176" s="434"/>
      <c r="P176" s="435"/>
      <c r="Q176" s="436"/>
      <c r="R176" s="442" t="str">
        <f>IF(AND(ISNUMBER(O176), ISNUMBER(O177), O176&lt;O177), O177, "")</f>
        <v/>
      </c>
      <c r="S176" s="766"/>
    </row>
    <row r="177" spans="2:19" s="6" customFormat="1" ht="14.25" customHeight="1">
      <c r="B177" s="365"/>
      <c r="C177" s="206" t="s">
        <v>593</v>
      </c>
      <c r="D177" s="207" t="s">
        <v>7887</v>
      </c>
      <c r="E177" s="199"/>
      <c r="F177" s="199"/>
      <c r="G177" s="199"/>
      <c r="H177" s="199"/>
      <c r="I177" s="744" t="str">
        <f>IF(AND(ISNUMBER(K176), ISNUMBER(K177), K177&gt;K176), "!!! Duty free &gt; Total Retail? !!!", "")</f>
        <v/>
      </c>
      <c r="J177" s="831"/>
      <c r="K177" s="583"/>
      <c r="L177" s="584"/>
      <c r="M177" s="585"/>
      <c r="N177" s="339"/>
      <c r="O177" s="583"/>
      <c r="P177" s="584"/>
      <c r="Q177" s="585"/>
      <c r="R177" s="442" t="str">
        <f>IF(AND(ISNUMBER(O176), ISNUMBER(O177), O177&gt;O176), "!", "")</f>
        <v/>
      </c>
      <c r="S177" s="766"/>
    </row>
    <row r="178" spans="2:19" s="6" customFormat="1" ht="14.25" customHeight="1">
      <c r="B178" s="365"/>
      <c r="C178" s="205" t="s">
        <v>589</v>
      </c>
      <c r="D178" s="202" t="s">
        <v>6948</v>
      </c>
      <c r="E178" s="199"/>
      <c r="F178" s="199"/>
      <c r="G178" s="199"/>
      <c r="H178" s="199"/>
      <c r="I178" s="333"/>
      <c r="J178" s="333"/>
      <c r="K178" s="434"/>
      <c r="L178" s="435"/>
      <c r="M178" s="436"/>
      <c r="N178" s="339"/>
      <c r="O178" s="434"/>
      <c r="P178" s="435"/>
      <c r="Q178" s="436"/>
      <c r="R178" s="324"/>
      <c r="S178" s="402"/>
    </row>
    <row r="179" spans="2:19" s="6" customFormat="1" ht="14.25" customHeight="1">
      <c r="B179" s="365"/>
      <c r="C179" s="205" t="s">
        <v>594</v>
      </c>
      <c r="D179" s="202" t="s">
        <v>6039</v>
      </c>
      <c r="E179" s="199"/>
      <c r="F179" s="199"/>
      <c r="G179" s="199"/>
      <c r="H179" s="199"/>
      <c r="I179" s="333"/>
      <c r="J179" s="333"/>
      <c r="K179" s="434"/>
      <c r="L179" s="435"/>
      <c r="M179" s="436"/>
      <c r="N179" s="339"/>
      <c r="O179" s="434"/>
      <c r="P179" s="435"/>
      <c r="Q179" s="436"/>
      <c r="R179" s="324"/>
      <c r="S179" s="402"/>
    </row>
    <row r="180" spans="2:19" s="6" customFormat="1" ht="14.25" customHeight="1">
      <c r="B180" s="365"/>
      <c r="C180" s="205" t="s">
        <v>595</v>
      </c>
      <c r="D180" s="202" t="s">
        <v>6040</v>
      </c>
      <c r="E180" s="199"/>
      <c r="F180" s="199"/>
      <c r="G180" s="199"/>
      <c r="H180" s="199"/>
      <c r="I180" s="333"/>
      <c r="J180" s="333"/>
      <c r="K180" s="434"/>
      <c r="L180" s="435"/>
      <c r="M180" s="436"/>
      <c r="N180" s="339"/>
      <c r="O180" s="434"/>
      <c r="P180" s="435"/>
      <c r="Q180" s="436"/>
      <c r="R180" s="324"/>
      <c r="S180" s="402"/>
    </row>
    <row r="181" spans="2:19" s="6" customFormat="1" ht="14.25" customHeight="1">
      <c r="B181" s="365"/>
      <c r="C181" s="205" t="s">
        <v>596</v>
      </c>
      <c r="D181" s="202" t="s">
        <v>6041</v>
      </c>
      <c r="E181" s="199"/>
      <c r="F181" s="199"/>
      <c r="G181" s="199"/>
      <c r="H181" s="199"/>
      <c r="I181" s="333"/>
      <c r="J181" s="333"/>
      <c r="K181" s="434"/>
      <c r="L181" s="435"/>
      <c r="M181" s="436"/>
      <c r="N181" s="339"/>
      <c r="O181" s="434"/>
      <c r="P181" s="435"/>
      <c r="Q181" s="436"/>
      <c r="R181" s="324"/>
      <c r="S181" s="402"/>
    </row>
    <row r="182" spans="2:19" s="6" customFormat="1" ht="14.25" customHeight="1">
      <c r="B182" s="365"/>
      <c r="C182" s="205" t="s">
        <v>597</v>
      </c>
      <c r="D182" s="202" t="s">
        <v>6044</v>
      </c>
      <c r="E182" s="199"/>
      <c r="F182" s="199"/>
      <c r="G182" s="199"/>
      <c r="H182" s="199"/>
      <c r="I182" s="333"/>
      <c r="J182" s="333"/>
      <c r="K182" s="434"/>
      <c r="L182" s="435"/>
      <c r="M182" s="436"/>
      <c r="N182" s="339"/>
      <c r="O182" s="434"/>
      <c r="P182" s="435"/>
      <c r="Q182" s="436"/>
      <c r="R182" s="324"/>
      <c r="S182" s="402"/>
    </row>
    <row r="183" spans="2:19" s="6" customFormat="1" ht="14.25" customHeight="1">
      <c r="B183" s="365"/>
      <c r="C183" s="205" t="s">
        <v>609</v>
      </c>
      <c r="D183" s="202" t="s">
        <v>6042</v>
      </c>
      <c r="E183" s="199"/>
      <c r="F183" s="199"/>
      <c r="G183" s="199"/>
      <c r="H183" s="199"/>
      <c r="I183" s="333"/>
      <c r="J183" s="333"/>
      <c r="K183" s="434"/>
      <c r="L183" s="435"/>
      <c r="M183" s="436"/>
      <c r="N183" s="339"/>
      <c r="O183" s="434"/>
      <c r="P183" s="435"/>
      <c r="Q183" s="436"/>
      <c r="R183" s="324"/>
      <c r="S183" s="402"/>
    </row>
    <row r="184" spans="2:19" s="6" customFormat="1" ht="14.25" customHeight="1">
      <c r="B184" s="365"/>
      <c r="C184" s="205" t="s">
        <v>610</v>
      </c>
      <c r="D184" s="202" t="s">
        <v>6043</v>
      </c>
      <c r="E184" s="199"/>
      <c r="F184" s="199"/>
      <c r="G184" s="199"/>
      <c r="H184" s="199"/>
      <c r="I184" s="333"/>
      <c r="J184" s="333"/>
      <c r="K184" s="434"/>
      <c r="L184" s="435"/>
      <c r="M184" s="436"/>
      <c r="N184" s="339"/>
      <c r="O184" s="434"/>
      <c r="P184" s="435"/>
      <c r="Q184" s="436"/>
      <c r="R184" s="324"/>
      <c r="S184" s="402"/>
    </row>
    <row r="185" spans="2:19" s="6" customFormat="1" ht="14.25" customHeight="1">
      <c r="B185" s="365"/>
      <c r="C185" s="205"/>
      <c r="D185" s="202"/>
      <c r="E185" s="199"/>
      <c r="F185" s="199"/>
      <c r="G185" s="199"/>
      <c r="H185" s="199"/>
      <c r="I185" s="333"/>
      <c r="J185" s="333"/>
      <c r="K185" s="333"/>
      <c r="L185" s="333"/>
      <c r="M185" s="333"/>
      <c r="N185" s="333"/>
      <c r="O185" s="333"/>
      <c r="P185" s="333"/>
      <c r="Q185" s="333"/>
      <c r="R185" s="324"/>
      <c r="S185" s="402"/>
    </row>
    <row r="186" spans="2:19" s="6" customFormat="1" ht="14.25" customHeight="1">
      <c r="B186" s="365"/>
      <c r="C186" s="203" t="s">
        <v>560</v>
      </c>
      <c r="D186" s="301" t="s">
        <v>6072</v>
      </c>
      <c r="E186" s="199"/>
      <c r="F186" s="199"/>
      <c r="G186" s="199"/>
      <c r="H186" s="199"/>
      <c r="I186" s="609" t="str">
        <f>IF(SUM(K187:K190)&lt;&gt;K186, SUM(K187:K190), "")</f>
        <v/>
      </c>
      <c r="J186" s="814"/>
      <c r="K186" s="434">
        <f>SUM(K187:K190)</f>
        <v>0</v>
      </c>
      <c r="L186" s="435"/>
      <c r="M186" s="436"/>
      <c r="N186" s="339"/>
      <c r="O186" s="434">
        <f>SUM(O187:O190)</f>
        <v>0</v>
      </c>
      <c r="P186" s="435"/>
      <c r="Q186" s="436"/>
      <c r="R186" s="442" t="str">
        <f>IF(SUM(O187:O190)&lt;&gt;O186, SUM(O187:O190), "")</f>
        <v/>
      </c>
      <c r="S186" s="766"/>
    </row>
    <row r="187" spans="2:19" s="6" customFormat="1" ht="14.25" customHeight="1">
      <c r="B187" s="365"/>
      <c r="C187" s="205" t="s">
        <v>613</v>
      </c>
      <c r="D187" s="202" t="s">
        <v>7888</v>
      </c>
      <c r="E187" s="199"/>
      <c r="F187" s="199"/>
      <c r="G187" s="199"/>
      <c r="H187" s="199"/>
      <c r="I187" s="333"/>
      <c r="J187" s="333"/>
      <c r="K187" s="434"/>
      <c r="L187" s="435"/>
      <c r="M187" s="436"/>
      <c r="N187" s="339"/>
      <c r="O187" s="434"/>
      <c r="P187" s="435"/>
      <c r="Q187" s="436"/>
      <c r="R187" s="324"/>
      <c r="S187" s="402"/>
    </row>
    <row r="188" spans="2:19" s="6" customFormat="1" ht="14.25" customHeight="1">
      <c r="B188" s="365"/>
      <c r="C188" s="205" t="s">
        <v>614</v>
      </c>
      <c r="D188" s="202" t="s">
        <v>7889</v>
      </c>
      <c r="E188" s="199"/>
      <c r="F188" s="199"/>
      <c r="G188" s="199"/>
      <c r="H188" s="199"/>
      <c r="I188" s="333"/>
      <c r="J188" s="333"/>
      <c r="K188" s="434"/>
      <c r="L188" s="435"/>
      <c r="M188" s="436"/>
      <c r="N188" s="339"/>
      <c r="O188" s="434"/>
      <c r="P188" s="435"/>
      <c r="Q188" s="436"/>
      <c r="R188" s="324"/>
      <c r="S188" s="402"/>
    </row>
    <row r="189" spans="2:19" s="6" customFormat="1" ht="14.25" customHeight="1">
      <c r="B189" s="365"/>
      <c r="C189" s="205" t="s">
        <v>615</v>
      </c>
      <c r="D189" s="202" t="s">
        <v>6045</v>
      </c>
      <c r="E189" s="199"/>
      <c r="F189" s="199"/>
      <c r="G189" s="199"/>
      <c r="H189" s="199"/>
      <c r="I189" s="333"/>
      <c r="J189" s="333"/>
      <c r="K189" s="434"/>
      <c r="L189" s="435"/>
      <c r="M189" s="436"/>
      <c r="N189" s="339"/>
      <c r="O189" s="434"/>
      <c r="P189" s="435"/>
      <c r="Q189" s="436"/>
      <c r="R189" s="324"/>
      <c r="S189" s="402"/>
    </row>
    <row r="190" spans="2:19" s="6" customFormat="1" ht="14.25" customHeight="1">
      <c r="B190" s="365"/>
      <c r="C190" s="205" t="s">
        <v>616</v>
      </c>
      <c r="D190" s="202" t="s">
        <v>6046</v>
      </c>
      <c r="E190" s="199"/>
      <c r="F190" s="199"/>
      <c r="G190" s="199"/>
      <c r="H190" s="199"/>
      <c r="I190" s="333"/>
      <c r="J190" s="333"/>
      <c r="K190" s="434"/>
      <c r="L190" s="435"/>
      <c r="M190" s="436"/>
      <c r="N190" s="339"/>
      <c r="O190" s="434"/>
      <c r="P190" s="435"/>
      <c r="Q190" s="436"/>
      <c r="R190" s="324"/>
      <c r="S190" s="402"/>
    </row>
    <row r="191" spans="2:19" s="6" customFormat="1" ht="14.25" customHeight="1">
      <c r="B191" s="365"/>
      <c r="C191" s="203"/>
      <c r="D191" s="74"/>
      <c r="E191" s="199"/>
      <c r="F191" s="199"/>
      <c r="G191" s="199"/>
      <c r="H191" s="199"/>
      <c r="I191" s="333"/>
      <c r="J191" s="333"/>
      <c r="K191" s="331"/>
      <c r="L191" s="331"/>
      <c r="M191" s="331"/>
      <c r="N191" s="339"/>
      <c r="O191" s="331"/>
      <c r="P191" s="331"/>
      <c r="Q191" s="331"/>
      <c r="R191" s="324"/>
      <c r="S191" s="402"/>
    </row>
    <row r="192" spans="2:19" s="6" customFormat="1" ht="14.25" customHeight="1">
      <c r="B192" s="365"/>
      <c r="C192" s="203" t="s">
        <v>1462</v>
      </c>
      <c r="D192" s="74" t="s">
        <v>6073</v>
      </c>
      <c r="E192" s="199"/>
      <c r="F192" s="199"/>
      <c r="G192" s="199"/>
      <c r="H192" s="199"/>
      <c r="I192" s="333"/>
      <c r="J192" s="333"/>
      <c r="K192" s="434"/>
      <c r="L192" s="435"/>
      <c r="M192" s="436"/>
      <c r="N192" s="339"/>
      <c r="O192" s="434"/>
      <c r="P192" s="435"/>
      <c r="Q192" s="436"/>
      <c r="R192" s="324"/>
      <c r="S192" s="402"/>
    </row>
    <row r="193" spans="2:19" s="6" customFormat="1" ht="14.25" customHeight="1" thickBot="1">
      <c r="B193" s="365"/>
      <c r="C193" s="203"/>
      <c r="D193" s="208"/>
      <c r="E193" s="199"/>
      <c r="F193" s="199"/>
      <c r="G193" s="199"/>
      <c r="H193" s="199"/>
      <c r="I193" s="333"/>
      <c r="J193" s="333"/>
      <c r="K193" s="606"/>
      <c r="L193" s="607"/>
      <c r="M193" s="607"/>
      <c r="N193" s="339"/>
      <c r="O193" s="606"/>
      <c r="P193" s="607"/>
      <c r="Q193" s="607"/>
      <c r="R193" s="324"/>
      <c r="S193" s="402"/>
    </row>
    <row r="194" spans="2:19" s="6" customFormat="1" ht="14.25" customHeight="1" thickBot="1">
      <c r="B194" s="365"/>
      <c r="C194" s="300">
        <v>6.4</v>
      </c>
      <c r="D194" s="209" t="s">
        <v>7890</v>
      </c>
      <c r="E194" s="279"/>
      <c r="F194" s="279"/>
      <c r="G194" s="279"/>
      <c r="H194" s="279"/>
      <c r="I194" s="719" t="str">
        <f>IF(SUM(K196:K199)&lt;&gt;K194, SUM(K196:K199), "")</f>
        <v/>
      </c>
      <c r="J194" s="828"/>
      <c r="K194" s="454">
        <f>SUM(K196:K199)</f>
        <v>0</v>
      </c>
      <c r="L194" s="455"/>
      <c r="M194" s="456"/>
      <c r="N194" s="238"/>
      <c r="O194" s="454">
        <f>SUM(O196:O199)</f>
        <v>0</v>
      </c>
      <c r="P194" s="455"/>
      <c r="Q194" s="456"/>
      <c r="R194" s="441" t="str">
        <f>IF(SUM(O196:O199)&lt;&gt;O194, SUM(O196:O199), "")</f>
        <v/>
      </c>
      <c r="S194" s="779"/>
    </row>
    <row r="195" spans="2:19" s="6" customFormat="1" ht="14.25" customHeight="1">
      <c r="B195" s="365"/>
      <c r="C195" s="200"/>
      <c r="D195" s="208"/>
      <c r="E195" s="199"/>
      <c r="F195" s="199"/>
      <c r="G195" s="199"/>
      <c r="H195" s="199"/>
      <c r="I195" s="333"/>
      <c r="J195" s="333"/>
      <c r="K195" s="476"/>
      <c r="L195" s="477"/>
      <c r="M195" s="477"/>
      <c r="N195" s="339"/>
      <c r="O195" s="476"/>
      <c r="P195" s="477"/>
      <c r="Q195" s="477"/>
      <c r="R195" s="324"/>
      <c r="S195" s="402"/>
    </row>
    <row r="196" spans="2:19" s="6" customFormat="1" ht="14.25" customHeight="1">
      <c r="B196" s="365"/>
      <c r="C196" s="203" t="s">
        <v>561</v>
      </c>
      <c r="D196" s="208" t="s">
        <v>6034</v>
      </c>
      <c r="E196" s="199"/>
      <c r="F196" s="199"/>
      <c r="G196" s="199"/>
      <c r="H196" s="199"/>
      <c r="I196" s="333"/>
      <c r="J196" s="333"/>
      <c r="K196" s="434"/>
      <c r="L196" s="435"/>
      <c r="M196" s="436"/>
      <c r="N196" s="339"/>
      <c r="O196" s="434"/>
      <c r="P196" s="435"/>
      <c r="Q196" s="436"/>
      <c r="R196" s="324"/>
      <c r="S196" s="402"/>
    </row>
    <row r="197" spans="2:19" s="6" customFormat="1" ht="14.25" customHeight="1">
      <c r="B197" s="365"/>
      <c r="C197" s="203" t="s">
        <v>562</v>
      </c>
      <c r="D197" s="208" t="s">
        <v>6035</v>
      </c>
      <c r="E197" s="199"/>
      <c r="F197" s="199"/>
      <c r="G197" s="199"/>
      <c r="H197" s="199"/>
      <c r="I197" s="333"/>
      <c r="J197" s="333"/>
      <c r="K197" s="434"/>
      <c r="L197" s="435"/>
      <c r="M197" s="436"/>
      <c r="N197" s="339"/>
      <c r="O197" s="434"/>
      <c r="P197" s="435"/>
      <c r="Q197" s="436"/>
      <c r="R197" s="324"/>
      <c r="S197" s="402"/>
    </row>
    <row r="198" spans="2:19" s="6" customFormat="1" ht="14.25" customHeight="1">
      <c r="B198" s="365"/>
      <c r="C198" s="203" t="s">
        <v>564</v>
      </c>
      <c r="D198" s="208" t="s">
        <v>6036</v>
      </c>
      <c r="E198" s="199"/>
      <c r="F198" s="199"/>
      <c r="G198" s="199"/>
      <c r="H198" s="199"/>
      <c r="I198" s="333"/>
      <c r="J198" s="333"/>
      <c r="K198" s="434"/>
      <c r="L198" s="435"/>
      <c r="M198" s="436"/>
      <c r="N198" s="339"/>
      <c r="O198" s="434"/>
      <c r="P198" s="435"/>
      <c r="Q198" s="436"/>
      <c r="R198" s="324"/>
      <c r="S198" s="402"/>
    </row>
    <row r="199" spans="2:19" s="6" customFormat="1" ht="14.25" customHeight="1">
      <c r="B199" s="365"/>
      <c r="C199" s="203" t="s">
        <v>565</v>
      </c>
      <c r="D199" s="208" t="s">
        <v>6037</v>
      </c>
      <c r="E199" s="199"/>
      <c r="F199" s="199"/>
      <c r="G199" s="199"/>
      <c r="H199" s="199"/>
      <c r="I199" s="333"/>
      <c r="J199" s="333"/>
      <c r="K199" s="434"/>
      <c r="L199" s="580"/>
      <c r="M199" s="581"/>
      <c r="N199" s="339"/>
      <c r="O199" s="434"/>
      <c r="P199" s="580"/>
      <c r="Q199" s="581"/>
      <c r="R199" s="324"/>
      <c r="S199" s="402"/>
    </row>
    <row r="200" spans="2:19" s="6" customFormat="1" ht="14.25" customHeight="1">
      <c r="B200" s="365"/>
      <c r="C200" s="203"/>
      <c r="D200" s="208"/>
      <c r="E200" s="199"/>
      <c r="F200" s="199"/>
      <c r="G200" s="199"/>
      <c r="H200" s="199"/>
      <c r="I200" s="333"/>
      <c r="J200" s="333"/>
      <c r="K200" s="312"/>
      <c r="L200" s="313"/>
      <c r="M200" s="313"/>
      <c r="N200" s="339"/>
      <c r="O200" s="312"/>
      <c r="P200" s="313"/>
      <c r="Q200" s="313"/>
      <c r="R200" s="324"/>
      <c r="S200" s="402"/>
    </row>
    <row r="201" spans="2:19" s="6" customFormat="1" ht="14.25" customHeight="1">
      <c r="B201" s="365"/>
      <c r="C201" s="314" t="s">
        <v>7913</v>
      </c>
      <c r="D201" s="208" t="s">
        <v>7918</v>
      </c>
      <c r="E201" s="59"/>
      <c r="F201" s="327"/>
      <c r="G201" s="327"/>
      <c r="H201" s="327"/>
      <c r="I201" s="324"/>
      <c r="J201" s="324"/>
      <c r="K201" s="312"/>
      <c r="L201" s="313"/>
      <c r="M201" s="313"/>
      <c r="N201" s="339"/>
      <c r="O201" s="312"/>
      <c r="P201" s="313"/>
      <c r="Q201" s="313"/>
      <c r="R201" s="324"/>
      <c r="S201" s="402"/>
    </row>
    <row r="202" spans="2:19" s="6" customFormat="1" ht="14.25" customHeight="1" thickBot="1">
      <c r="B202" s="367"/>
      <c r="C202" s="368"/>
      <c r="D202" s="368"/>
      <c r="E202" s="368"/>
      <c r="F202" s="368"/>
      <c r="G202" s="368"/>
      <c r="H202" s="368"/>
      <c r="I202" s="368"/>
      <c r="J202" s="368"/>
      <c r="K202" s="368"/>
      <c r="L202" s="368"/>
      <c r="M202" s="368"/>
      <c r="N202" s="368"/>
      <c r="O202" s="368"/>
      <c r="P202" s="368"/>
      <c r="Q202" s="368"/>
      <c r="R202" s="368"/>
      <c r="S202" s="370"/>
    </row>
    <row r="203" spans="2:19" s="6" customFormat="1" ht="14.25" customHeight="1" thickTop="1" thickBot="1"/>
    <row r="204" spans="2:19" s="6" customFormat="1" ht="14.25" customHeight="1" thickTop="1">
      <c r="B204" s="361"/>
      <c r="C204" s="362"/>
      <c r="D204" s="362"/>
      <c r="E204" s="362"/>
      <c r="F204" s="362"/>
      <c r="G204" s="362"/>
      <c r="H204" s="362"/>
      <c r="I204" s="362"/>
      <c r="J204" s="362"/>
      <c r="K204" s="362"/>
      <c r="L204" s="362"/>
      <c r="M204" s="362"/>
      <c r="N204" s="362"/>
      <c r="O204" s="362"/>
      <c r="P204" s="362"/>
      <c r="Q204" s="362"/>
      <c r="R204" s="362"/>
      <c r="S204" s="364"/>
    </row>
    <row r="205" spans="2:19" s="6" customFormat="1" ht="14.25" customHeight="1">
      <c r="B205" s="365"/>
      <c r="C205" s="216" t="s">
        <v>6027</v>
      </c>
      <c r="D205" s="216" t="s">
        <v>6112</v>
      </c>
      <c r="E205" s="199"/>
      <c r="F205" s="199"/>
      <c r="G205" s="199"/>
      <c r="H205" s="199"/>
      <c r="I205" s="199"/>
      <c r="J205" s="199"/>
      <c r="K205" s="199"/>
      <c r="L205" s="199"/>
      <c r="M205" s="199"/>
      <c r="N205" s="199"/>
      <c r="O205" s="199"/>
      <c r="P205" s="199"/>
      <c r="Q205" s="199"/>
      <c r="R205" s="327"/>
      <c r="S205" s="366"/>
    </row>
    <row r="206" spans="2:19" s="6" customFormat="1" ht="14.25" customHeight="1" thickBot="1">
      <c r="B206" s="365"/>
      <c r="C206" s="231"/>
      <c r="D206" s="208"/>
      <c r="E206" s="199"/>
      <c r="F206" s="199"/>
      <c r="G206" s="199"/>
      <c r="H206" s="199"/>
      <c r="I206" s="199"/>
      <c r="J206" s="199"/>
      <c r="K206" s="499" t="s">
        <v>11053</v>
      </c>
      <c r="L206" s="499"/>
      <c r="M206" s="499"/>
      <c r="N206" s="354"/>
      <c r="O206" s="499" t="s">
        <v>11054</v>
      </c>
      <c r="P206" s="499"/>
      <c r="Q206" s="499"/>
      <c r="R206" s="327"/>
      <c r="S206" s="366"/>
    </row>
    <row r="207" spans="2:19" s="6" customFormat="1" ht="14.25" customHeight="1" thickTop="1" thickBot="1">
      <c r="B207" s="365"/>
      <c r="C207" s="277">
        <v>7.1</v>
      </c>
      <c r="D207" s="64" t="s">
        <v>6154</v>
      </c>
      <c r="E207" s="327"/>
      <c r="F207" s="327"/>
      <c r="G207" s="327"/>
      <c r="H207" s="327"/>
      <c r="I207" s="441" t="str">
        <f>IF(SUM(K209:K217)&lt;&gt;K207, SUM(K209:K217), "")</f>
        <v/>
      </c>
      <c r="J207" s="488"/>
      <c r="K207" s="454">
        <f>SUM(K209:K217)</f>
        <v>0</v>
      </c>
      <c r="L207" s="455"/>
      <c r="M207" s="456"/>
      <c r="N207" s="339"/>
      <c r="O207" s="454">
        <f>SUM(O209:O217)</f>
        <v>0</v>
      </c>
      <c r="P207" s="455"/>
      <c r="Q207" s="456"/>
      <c r="R207" s="439" t="str">
        <f>IF(SUM(O209:O217)&lt;&gt;O207, SUM(O209:O217), "")</f>
        <v/>
      </c>
      <c r="S207" s="440"/>
    </row>
    <row r="208" spans="2:19" s="6" customFormat="1" ht="14.25" customHeight="1">
      <c r="B208" s="365"/>
      <c r="C208" s="200"/>
      <c r="D208" s="215" t="s">
        <v>6081</v>
      </c>
      <c r="E208" s="199"/>
      <c r="F208" s="199"/>
      <c r="G208" s="199"/>
      <c r="H208" s="327"/>
      <c r="I208" s="441"/>
      <c r="J208" s="481"/>
      <c r="K208" s="578" t="str">
        <f>IF(AND((OR(ISNUMBER(K210), ISNUMBER(K211), ISNUMBER(K212), ISNUMBER(K213), ISNUMBER(K214), ISNUMBER(K215), ISNUMBER(K216))), ISBLANK(K209)), "Personnel expenses?", "")</f>
        <v/>
      </c>
      <c r="L208" s="579"/>
      <c r="M208" s="579"/>
      <c r="N208" s="339"/>
      <c r="O208" s="578" t="str">
        <f>IF(AND((OR(ISNUMBER(O210), ISNUMBER(O211), ISNUMBER(O212), ISNUMBER(O213), ISNUMBER(O214), ISNUMBER(O215), ISNUMBER(O216))), ISBLANK(O209)), "Personnel expenses?", "")</f>
        <v/>
      </c>
      <c r="P208" s="579"/>
      <c r="Q208" s="579"/>
      <c r="R208" s="324"/>
      <c r="S208" s="402"/>
    </row>
    <row r="209" spans="2:19" s="6" customFormat="1" ht="14.25" customHeight="1">
      <c r="B209" s="365"/>
      <c r="C209" s="204" t="s">
        <v>160</v>
      </c>
      <c r="D209" s="208" t="s">
        <v>6074</v>
      </c>
      <c r="E209" s="199"/>
      <c r="F209" s="199"/>
      <c r="G209" s="199"/>
      <c r="H209" s="327"/>
      <c r="I209" s="441" t="str">
        <f t="shared" ref="I209:I217" si="2">IF(AND(ISNUMBER(K209), K209&lt;0), K209*(-1), "")</f>
        <v/>
      </c>
      <c r="J209" s="479"/>
      <c r="K209" s="434"/>
      <c r="L209" s="435"/>
      <c r="M209" s="436"/>
      <c r="N209" s="333"/>
      <c r="O209" s="434"/>
      <c r="P209" s="435"/>
      <c r="Q209" s="436"/>
      <c r="R209" s="324" t="str">
        <f>IF(AND(ISNUMBER(O209), O209&lt;0), O209*(-1), "")</f>
        <v/>
      </c>
      <c r="S209" s="402"/>
    </row>
    <row r="210" spans="2:19" s="6" customFormat="1" ht="14.25" customHeight="1">
      <c r="B210" s="365"/>
      <c r="C210" s="204" t="s">
        <v>214</v>
      </c>
      <c r="D210" s="208" t="s">
        <v>6075</v>
      </c>
      <c r="E210" s="199"/>
      <c r="F210" s="199"/>
      <c r="G210" s="199"/>
      <c r="H210" s="327"/>
      <c r="I210" s="441" t="str">
        <f t="shared" si="2"/>
        <v/>
      </c>
      <c r="J210" s="479"/>
      <c r="K210" s="434"/>
      <c r="L210" s="435"/>
      <c r="M210" s="436"/>
      <c r="N210" s="333"/>
      <c r="O210" s="434"/>
      <c r="P210" s="435"/>
      <c r="Q210" s="436"/>
      <c r="R210" s="324" t="str">
        <f t="shared" ref="R210:R217" si="3">IF(AND(ISNUMBER(O210), O210&lt;0), O210*(-1), "")</f>
        <v/>
      </c>
      <c r="S210" s="402"/>
    </row>
    <row r="211" spans="2:19" s="6" customFormat="1" ht="14.25" customHeight="1">
      <c r="B211" s="365"/>
      <c r="C211" s="204" t="s">
        <v>215</v>
      </c>
      <c r="D211" s="208" t="s">
        <v>6076</v>
      </c>
      <c r="E211" s="199"/>
      <c r="F211" s="199"/>
      <c r="G211" s="199"/>
      <c r="H211" s="327"/>
      <c r="I211" s="441" t="str">
        <f t="shared" si="2"/>
        <v/>
      </c>
      <c r="J211" s="479"/>
      <c r="K211" s="434"/>
      <c r="L211" s="435"/>
      <c r="M211" s="436"/>
      <c r="N211" s="333"/>
      <c r="O211" s="434"/>
      <c r="P211" s="435"/>
      <c r="Q211" s="436"/>
      <c r="R211" s="324" t="str">
        <f t="shared" si="3"/>
        <v/>
      </c>
      <c r="S211" s="402"/>
    </row>
    <row r="212" spans="2:19" s="6" customFormat="1" ht="14.25" customHeight="1">
      <c r="B212" s="365"/>
      <c r="C212" s="204" t="s">
        <v>216</v>
      </c>
      <c r="D212" s="208" t="s">
        <v>6949</v>
      </c>
      <c r="E212" s="199"/>
      <c r="F212" s="199"/>
      <c r="G212" s="199"/>
      <c r="H212" s="327"/>
      <c r="I212" s="441" t="str">
        <f t="shared" si="2"/>
        <v/>
      </c>
      <c r="J212" s="479"/>
      <c r="K212" s="434"/>
      <c r="L212" s="435"/>
      <c r="M212" s="436"/>
      <c r="N212" s="333"/>
      <c r="O212" s="434"/>
      <c r="P212" s="435"/>
      <c r="Q212" s="436"/>
      <c r="R212" s="324" t="str">
        <f t="shared" si="3"/>
        <v/>
      </c>
      <c r="S212" s="402"/>
    </row>
    <row r="213" spans="2:19" s="6" customFormat="1" ht="14.25" customHeight="1">
      <c r="B213" s="365"/>
      <c r="C213" s="204" t="s">
        <v>217</v>
      </c>
      <c r="D213" s="208" t="s">
        <v>6077</v>
      </c>
      <c r="E213" s="199"/>
      <c r="F213" s="199"/>
      <c r="G213" s="199"/>
      <c r="H213" s="327"/>
      <c r="I213" s="441" t="str">
        <f t="shared" si="2"/>
        <v/>
      </c>
      <c r="J213" s="479"/>
      <c r="K213" s="434"/>
      <c r="L213" s="435"/>
      <c r="M213" s="436"/>
      <c r="N213" s="333"/>
      <c r="O213" s="434"/>
      <c r="P213" s="435"/>
      <c r="Q213" s="436"/>
      <c r="R213" s="324" t="str">
        <f t="shared" si="3"/>
        <v/>
      </c>
      <c r="S213" s="402"/>
    </row>
    <row r="214" spans="2:19" s="6" customFormat="1" ht="14.25" customHeight="1">
      <c r="B214" s="365"/>
      <c r="C214" s="204" t="s">
        <v>218</v>
      </c>
      <c r="D214" s="208" t="s">
        <v>6078</v>
      </c>
      <c r="E214" s="199"/>
      <c r="F214" s="199"/>
      <c r="G214" s="199"/>
      <c r="H214" s="327"/>
      <c r="I214" s="441" t="str">
        <f t="shared" si="2"/>
        <v/>
      </c>
      <c r="J214" s="479"/>
      <c r="K214" s="434"/>
      <c r="L214" s="435"/>
      <c r="M214" s="436"/>
      <c r="N214" s="333"/>
      <c r="O214" s="434"/>
      <c r="P214" s="435"/>
      <c r="Q214" s="436"/>
      <c r="R214" s="324" t="str">
        <f t="shared" si="3"/>
        <v/>
      </c>
      <c r="S214" s="402"/>
    </row>
    <row r="215" spans="2:19" s="6" customFormat="1" ht="14.25" customHeight="1">
      <c r="B215" s="365"/>
      <c r="C215" s="204" t="s">
        <v>219</v>
      </c>
      <c r="D215" s="208" t="s">
        <v>6079</v>
      </c>
      <c r="E215" s="199"/>
      <c r="F215" s="199"/>
      <c r="G215" s="199"/>
      <c r="H215" s="327"/>
      <c r="I215" s="441" t="str">
        <f t="shared" si="2"/>
        <v/>
      </c>
      <c r="J215" s="479"/>
      <c r="K215" s="434"/>
      <c r="L215" s="435"/>
      <c r="M215" s="436"/>
      <c r="N215" s="333"/>
      <c r="O215" s="434"/>
      <c r="P215" s="435"/>
      <c r="Q215" s="436"/>
      <c r="R215" s="324" t="str">
        <f t="shared" si="3"/>
        <v/>
      </c>
      <c r="S215" s="402"/>
    </row>
    <row r="216" spans="2:19" s="6" customFormat="1" ht="14.25" customHeight="1">
      <c r="B216" s="365"/>
      <c r="C216" s="204" t="s">
        <v>220</v>
      </c>
      <c r="D216" s="208" t="s">
        <v>6080</v>
      </c>
      <c r="E216" s="199"/>
      <c r="F216" s="199"/>
      <c r="G216" s="199"/>
      <c r="H216" s="327"/>
      <c r="I216" s="441" t="str">
        <f t="shared" si="2"/>
        <v/>
      </c>
      <c r="J216" s="479"/>
      <c r="K216" s="434"/>
      <c r="L216" s="435"/>
      <c r="M216" s="436"/>
      <c r="N216" s="339"/>
      <c r="O216" s="434"/>
      <c r="P216" s="435"/>
      <c r="Q216" s="436"/>
      <c r="R216" s="324" t="str">
        <f t="shared" si="3"/>
        <v/>
      </c>
      <c r="S216" s="402"/>
    </row>
    <row r="217" spans="2:19" s="6" customFormat="1" ht="14.25" customHeight="1">
      <c r="B217" s="365"/>
      <c r="C217" s="204" t="s">
        <v>221</v>
      </c>
      <c r="D217" s="208" t="s">
        <v>6082</v>
      </c>
      <c r="E217" s="199"/>
      <c r="F217" s="199"/>
      <c r="G217" s="199"/>
      <c r="H217" s="327"/>
      <c r="I217" s="441" t="str">
        <f t="shared" si="2"/>
        <v/>
      </c>
      <c r="J217" s="479"/>
      <c r="K217" s="434"/>
      <c r="L217" s="435"/>
      <c r="M217" s="436"/>
      <c r="N217" s="199"/>
      <c r="O217" s="434"/>
      <c r="P217" s="435"/>
      <c r="Q217" s="436"/>
      <c r="R217" s="324" t="str">
        <f t="shared" si="3"/>
        <v/>
      </c>
      <c r="S217" s="402"/>
    </row>
    <row r="218" spans="2:19" s="6" customFormat="1" ht="14.25" customHeight="1" thickBot="1">
      <c r="B218" s="365"/>
      <c r="C218" s="42"/>
      <c r="D218" s="71"/>
      <c r="E218" s="327"/>
      <c r="F218" s="327"/>
      <c r="G218" s="327"/>
      <c r="H218" s="327"/>
      <c r="I218" s="327"/>
      <c r="J218" s="337"/>
      <c r="K218" s="484"/>
      <c r="L218" s="485"/>
      <c r="M218" s="485"/>
      <c r="N218" s="199"/>
      <c r="O218" s="484"/>
      <c r="P218" s="485"/>
      <c r="Q218" s="485"/>
      <c r="R218" s="327"/>
      <c r="S218" s="402"/>
    </row>
    <row r="219" spans="2:19" s="6" customFormat="1" ht="14.25" customHeight="1" thickBot="1">
      <c r="B219" s="365"/>
      <c r="C219" s="280">
        <v>7.2</v>
      </c>
      <c r="D219" s="64" t="s">
        <v>6155</v>
      </c>
      <c r="E219" s="63"/>
      <c r="F219" s="63"/>
      <c r="G219" s="63"/>
      <c r="H219" s="63"/>
      <c r="I219" s="441" t="str">
        <f>IF(SUM(K221:K223)&lt;&gt;K219, SUM(K221:K223), "")</f>
        <v/>
      </c>
      <c r="J219" s="488"/>
      <c r="K219" s="454">
        <f>SUM(K221:K223)</f>
        <v>0</v>
      </c>
      <c r="L219" s="455"/>
      <c r="M219" s="456"/>
      <c r="N219" s="333"/>
      <c r="O219" s="454">
        <f>SUM(O221:O223)</f>
        <v>0</v>
      </c>
      <c r="P219" s="455"/>
      <c r="Q219" s="456"/>
      <c r="R219" s="439" t="str">
        <f>IF(SUM(O221:O223)&lt;&gt;O219, SUM(O221:O223), "")</f>
        <v/>
      </c>
      <c r="S219" s="440"/>
    </row>
    <row r="220" spans="2:19" s="6" customFormat="1" ht="14.25" customHeight="1">
      <c r="B220" s="365"/>
      <c r="C220" s="78"/>
      <c r="D220" s="75" t="s">
        <v>6081</v>
      </c>
      <c r="E220" s="327"/>
      <c r="F220" s="327"/>
      <c r="G220" s="327"/>
      <c r="H220" s="327"/>
      <c r="I220" s="327"/>
      <c r="J220" s="327"/>
      <c r="K220" s="486" t="str">
        <f>IF(AND(ISNUMBER(K209), ISNUMBER(K207), ISBLANK(K222)), "Depreciation/amortization cost?", "")</f>
        <v/>
      </c>
      <c r="L220" s="487"/>
      <c r="M220" s="487"/>
      <c r="N220" s="199"/>
      <c r="O220" s="486" t="str">
        <f>IF(AND(ISNUMBER(O209), ISNUMBER(O207), ISBLANK(O222)), "Depreciation/amortization cost?", "")</f>
        <v/>
      </c>
      <c r="P220" s="487"/>
      <c r="Q220" s="487"/>
      <c r="R220" s="327"/>
      <c r="S220" s="402"/>
    </row>
    <row r="221" spans="2:19" s="6" customFormat="1" ht="14.25" customHeight="1">
      <c r="B221" s="365"/>
      <c r="C221" s="225" t="s">
        <v>580</v>
      </c>
      <c r="D221" s="194" t="s">
        <v>6113</v>
      </c>
      <c r="E221" s="182"/>
      <c r="F221" s="182"/>
      <c r="G221" s="36"/>
      <c r="H221" s="36"/>
      <c r="I221" s="327"/>
      <c r="J221" s="324" t="str">
        <f>IF(AND(ISNUMBER(K221), K221&lt;0), K221*(-1), "")</f>
        <v/>
      </c>
      <c r="K221" s="434"/>
      <c r="L221" s="435"/>
      <c r="M221" s="436"/>
      <c r="N221" s="199"/>
      <c r="O221" s="434"/>
      <c r="P221" s="435"/>
      <c r="Q221" s="436"/>
      <c r="R221" s="324" t="str">
        <f t="shared" ref="R221:R222" si="4">IF(AND(ISNUMBER(O221), O221&lt;0), O221*(-1), "")</f>
        <v/>
      </c>
      <c r="S221" s="402"/>
    </row>
    <row r="222" spans="2:19" s="6" customFormat="1" ht="14.25" customHeight="1">
      <c r="B222" s="365"/>
      <c r="C222" s="225" t="s">
        <v>582</v>
      </c>
      <c r="D222" s="194" t="s">
        <v>6114</v>
      </c>
      <c r="E222" s="182"/>
      <c r="F222" s="182"/>
      <c r="G222" s="36"/>
      <c r="H222" s="36"/>
      <c r="I222" s="327"/>
      <c r="J222" s="324" t="str">
        <f t="shared" ref="J222" si="5">IF(AND(ISNUMBER(K222), K222&lt;0), K222*(-1), "")</f>
        <v/>
      </c>
      <c r="K222" s="434"/>
      <c r="L222" s="435"/>
      <c r="M222" s="436"/>
      <c r="N222" s="199"/>
      <c r="O222" s="434"/>
      <c r="P222" s="435"/>
      <c r="Q222" s="436"/>
      <c r="R222" s="324" t="str">
        <f t="shared" si="4"/>
        <v/>
      </c>
      <c r="S222" s="402"/>
    </row>
    <row r="223" spans="2:19" s="6" customFormat="1" ht="14.25" customHeight="1">
      <c r="B223" s="365"/>
      <c r="C223" s="225" t="s">
        <v>583</v>
      </c>
      <c r="D223" s="194" t="s">
        <v>7899</v>
      </c>
      <c r="E223" s="182"/>
      <c r="F223" s="182"/>
      <c r="G223" s="36"/>
      <c r="H223" s="36"/>
      <c r="I223" s="327"/>
      <c r="J223" s="324"/>
      <c r="K223" s="434"/>
      <c r="L223" s="435"/>
      <c r="M223" s="436"/>
      <c r="N223" s="199"/>
      <c r="O223" s="434"/>
      <c r="P223" s="435"/>
      <c r="Q223" s="436"/>
      <c r="R223" s="324"/>
      <c r="S223" s="402"/>
    </row>
    <row r="224" spans="2:19" s="6" customFormat="1" ht="14.25" customHeight="1">
      <c r="B224" s="365"/>
      <c r="C224" s="416" t="s">
        <v>6966</v>
      </c>
      <c r="D224" s="307" t="s">
        <v>7900</v>
      </c>
      <c r="E224" s="329"/>
      <c r="F224" s="182"/>
      <c r="G224" s="36"/>
      <c r="H224" s="36"/>
      <c r="I224" s="327"/>
      <c r="J224" s="324"/>
      <c r="K224" s="434"/>
      <c r="L224" s="435"/>
      <c r="M224" s="436"/>
      <c r="N224" s="199"/>
      <c r="O224" s="434"/>
      <c r="P224" s="435"/>
      <c r="Q224" s="436"/>
      <c r="R224" s="324"/>
      <c r="S224" s="402"/>
    </row>
    <row r="225" spans="2:19" s="6" customFormat="1" ht="14.25" customHeight="1">
      <c r="B225" s="365"/>
      <c r="C225" s="78"/>
      <c r="D225" s="68"/>
      <c r="E225" s="327"/>
      <c r="F225" s="327"/>
      <c r="G225" s="327"/>
      <c r="H225" s="327"/>
      <c r="I225" s="327"/>
      <c r="J225" s="327"/>
      <c r="K225" s="832"/>
      <c r="L225" s="833"/>
      <c r="M225" s="833"/>
      <c r="N225" s="327"/>
      <c r="O225" s="832"/>
      <c r="P225" s="833"/>
      <c r="Q225" s="833"/>
      <c r="R225" s="327"/>
      <c r="S225" s="402"/>
    </row>
    <row r="226" spans="2:19" s="6" customFormat="1" ht="14.25" customHeight="1">
      <c r="B226" s="365"/>
      <c r="C226" s="79">
        <v>7.3</v>
      </c>
      <c r="D226" s="64" t="s">
        <v>6115</v>
      </c>
      <c r="E226" s="327"/>
      <c r="F226" s="327"/>
      <c r="G226" s="327"/>
      <c r="H226" s="327"/>
      <c r="I226" s="441" t="str">
        <f>IF(K226&lt;0, K226*(-1), "")</f>
        <v/>
      </c>
      <c r="J226" s="614"/>
      <c r="K226" s="834"/>
      <c r="L226" s="835"/>
      <c r="M226" s="836"/>
      <c r="N226" s="337"/>
      <c r="O226" s="834"/>
      <c r="P226" s="835"/>
      <c r="Q226" s="836"/>
      <c r="R226" s="441" t="str">
        <f>IF(O226&lt;0, O226*(-1), "")</f>
        <v/>
      </c>
      <c r="S226" s="440"/>
    </row>
    <row r="227" spans="2:19" s="6" customFormat="1" ht="14.25" customHeight="1">
      <c r="B227" s="365"/>
      <c r="C227" s="79"/>
      <c r="D227" s="64"/>
      <c r="E227" s="327"/>
      <c r="F227" s="327"/>
      <c r="G227" s="327"/>
      <c r="H227" s="327"/>
      <c r="I227" s="324"/>
      <c r="J227" s="336"/>
      <c r="K227" s="293"/>
      <c r="L227" s="293"/>
      <c r="M227" s="293"/>
      <c r="N227" s="337"/>
      <c r="O227" s="293"/>
      <c r="P227" s="293"/>
      <c r="Q227" s="293"/>
      <c r="R227" s="324"/>
      <c r="S227" s="402"/>
    </row>
    <row r="228" spans="2:19" s="6" customFormat="1" ht="14.25" customHeight="1">
      <c r="B228" s="365"/>
      <c r="C228" s="79"/>
      <c r="D228" s="64"/>
      <c r="E228" s="327"/>
      <c r="F228" s="327"/>
      <c r="G228" s="327"/>
      <c r="H228" s="327"/>
      <c r="I228" s="324"/>
      <c r="J228" s="336"/>
      <c r="K228" s="293"/>
      <c r="L228" s="293"/>
      <c r="M228" s="293"/>
      <c r="N228" s="337"/>
      <c r="O228" s="239"/>
      <c r="P228" s="239"/>
      <c r="Q228" s="239"/>
      <c r="R228" s="324"/>
      <c r="S228" s="402"/>
    </row>
    <row r="229" spans="2:19" s="6" customFormat="1" ht="14.25" customHeight="1" thickBot="1">
      <c r="B229" s="367"/>
      <c r="C229" s="368"/>
      <c r="D229" s="368"/>
      <c r="E229" s="368"/>
      <c r="F229" s="368"/>
      <c r="G229" s="368"/>
      <c r="H229" s="368"/>
      <c r="I229" s="368"/>
      <c r="J229" s="368"/>
      <c r="K229" s="564"/>
      <c r="L229" s="619"/>
      <c r="M229" s="619"/>
      <c r="N229" s="368"/>
      <c r="O229" s="564"/>
      <c r="P229" s="527"/>
      <c r="Q229" s="527"/>
      <c r="R229" s="368"/>
      <c r="S229" s="370"/>
    </row>
    <row r="230" spans="2:19" s="6" customFormat="1" ht="14.25" customHeight="1" thickTop="1" thickBot="1"/>
    <row r="231" spans="2:19" s="6" customFormat="1" ht="14.25" customHeight="1" thickTop="1">
      <c r="B231" s="361"/>
      <c r="C231" s="362"/>
      <c r="D231" s="362"/>
      <c r="E231" s="362"/>
      <c r="F231" s="362"/>
      <c r="G231" s="362"/>
      <c r="H231" s="362"/>
      <c r="I231" s="362"/>
      <c r="J231" s="362"/>
      <c r="K231" s="362"/>
      <c r="L231" s="362"/>
      <c r="M231" s="362"/>
      <c r="N231" s="362"/>
      <c r="O231" s="362"/>
      <c r="P231" s="362"/>
      <c r="Q231" s="362"/>
      <c r="R231" s="362"/>
      <c r="S231" s="364"/>
    </row>
    <row r="232" spans="2:19" s="6" customFormat="1" ht="14.25" customHeight="1">
      <c r="B232" s="365"/>
      <c r="C232" s="231" t="s">
        <v>6028</v>
      </c>
      <c r="D232" s="231" t="s">
        <v>6116</v>
      </c>
      <c r="E232" s="199"/>
      <c r="F232" s="199"/>
      <c r="G232" s="199"/>
      <c r="H232" s="199"/>
      <c r="I232" s="199"/>
      <c r="J232" s="199"/>
      <c r="K232" s="199"/>
      <c r="L232" s="199"/>
      <c r="M232" s="199"/>
      <c r="N232" s="199"/>
      <c r="O232" s="199"/>
      <c r="P232" s="199"/>
      <c r="Q232" s="199"/>
      <c r="R232" s="327"/>
      <c r="S232" s="366"/>
    </row>
    <row r="233" spans="2:19" s="6" customFormat="1" ht="14.25" customHeight="1" thickBot="1">
      <c r="B233" s="365"/>
      <c r="C233" s="231"/>
      <c r="D233" s="208"/>
      <c r="E233" s="199"/>
      <c r="F233" s="199"/>
      <c r="G233" s="199"/>
      <c r="H233" s="199"/>
      <c r="I233" s="199"/>
      <c r="J233" s="199"/>
      <c r="K233" s="499" t="s">
        <v>11053</v>
      </c>
      <c r="L233" s="499"/>
      <c r="M233" s="499"/>
      <c r="N233" s="354"/>
      <c r="O233" s="499" t="s">
        <v>11054</v>
      </c>
      <c r="P233" s="499"/>
      <c r="Q233" s="499"/>
      <c r="R233" s="327"/>
      <c r="S233" s="366"/>
    </row>
    <row r="234" spans="2:19" s="10" customFormat="1" ht="14.25" customHeight="1" thickTop="1" thickBot="1">
      <c r="B234" s="408"/>
      <c r="C234" s="79">
        <v>8.1</v>
      </c>
      <c r="D234" s="80" t="s">
        <v>6117</v>
      </c>
      <c r="E234" s="81"/>
      <c r="F234" s="81"/>
      <c r="G234" s="63"/>
      <c r="H234" s="63"/>
      <c r="I234" s="441" t="str">
        <f>IF(SUM(K236:K239)&lt;&gt;K234, SUM(K236:K239), "")</f>
        <v/>
      </c>
      <c r="J234" s="488"/>
      <c r="K234" s="454">
        <f>K145</f>
        <v>0</v>
      </c>
      <c r="L234" s="455"/>
      <c r="M234" s="456"/>
      <c r="N234" s="333"/>
      <c r="O234" s="454">
        <f>O145</f>
        <v>0</v>
      </c>
      <c r="P234" s="455"/>
      <c r="Q234" s="456"/>
      <c r="R234" s="439" t="str">
        <f>IF(SUM(O236:O239)&lt;&gt;O234, SUM(O236:O239), "")</f>
        <v/>
      </c>
      <c r="S234" s="767"/>
    </row>
    <row r="235" spans="2:19" s="6" customFormat="1" ht="14.25" customHeight="1">
      <c r="B235" s="365"/>
      <c r="C235" s="82"/>
      <c r="D235" s="75" t="s">
        <v>6118</v>
      </c>
      <c r="E235" s="327"/>
      <c r="F235" s="327"/>
      <c r="G235" s="327"/>
      <c r="H235" s="327"/>
      <c r="I235" s="480"/>
      <c r="J235" s="481"/>
      <c r="K235" s="476"/>
      <c r="L235" s="478"/>
      <c r="M235" s="478"/>
      <c r="N235" s="199"/>
      <c r="O235" s="476"/>
      <c r="P235" s="478"/>
      <c r="Q235" s="478"/>
      <c r="R235" s="441"/>
      <c r="S235" s="772"/>
    </row>
    <row r="236" spans="2:19" s="6" customFormat="1" ht="14.25" customHeight="1">
      <c r="B236" s="365"/>
      <c r="C236" s="225" t="s">
        <v>222</v>
      </c>
      <c r="D236" s="214" t="s">
        <v>6353</v>
      </c>
      <c r="E236" s="327"/>
      <c r="F236" s="327"/>
      <c r="G236" s="327"/>
      <c r="H236" s="327"/>
      <c r="I236" s="441" t="str">
        <f>IF(K236&lt;&gt;K147, K147, "")</f>
        <v/>
      </c>
      <c r="J236" s="489"/>
      <c r="K236" s="434">
        <f>K147</f>
        <v>0</v>
      </c>
      <c r="L236" s="435"/>
      <c r="M236" s="436"/>
      <c r="N236" s="339"/>
      <c r="O236" s="434">
        <f>O147</f>
        <v>0</v>
      </c>
      <c r="P236" s="435"/>
      <c r="Q236" s="436"/>
      <c r="R236" s="442" t="str">
        <f>IF(O236&lt;&gt;O147, O147, "")</f>
        <v/>
      </c>
      <c r="S236" s="772"/>
    </row>
    <row r="237" spans="2:19" s="6" customFormat="1" ht="14.25" customHeight="1">
      <c r="B237" s="365"/>
      <c r="C237" s="225" t="s">
        <v>223</v>
      </c>
      <c r="D237" s="214" t="s">
        <v>6119</v>
      </c>
      <c r="E237" s="327"/>
      <c r="F237" s="327"/>
      <c r="G237" s="327"/>
      <c r="H237" s="327"/>
      <c r="I237" s="441" t="str">
        <f>IF(K237&lt;&gt;K167, K167, "")</f>
        <v/>
      </c>
      <c r="J237" s="489"/>
      <c r="K237" s="434">
        <f>K167</f>
        <v>0</v>
      </c>
      <c r="L237" s="435"/>
      <c r="M237" s="436"/>
      <c r="N237" s="339"/>
      <c r="O237" s="434">
        <f>O167</f>
        <v>0</v>
      </c>
      <c r="P237" s="435"/>
      <c r="Q237" s="436"/>
      <c r="R237" s="442" t="str">
        <f>IF(O237&lt;&gt;O167, O167, "")</f>
        <v/>
      </c>
      <c r="S237" s="772"/>
    </row>
    <row r="238" spans="2:19" s="6" customFormat="1" ht="14.25" customHeight="1">
      <c r="B238" s="365"/>
      <c r="C238" s="225" t="s">
        <v>224</v>
      </c>
      <c r="D238" s="214" t="s">
        <v>6950</v>
      </c>
      <c r="E238" s="327"/>
      <c r="F238" s="327"/>
      <c r="G238" s="327"/>
      <c r="H238" s="327"/>
      <c r="I238" s="441" t="str">
        <f>IF(K238&lt;&gt;K173, K173, "")</f>
        <v/>
      </c>
      <c r="J238" s="489"/>
      <c r="K238" s="434">
        <f>K173</f>
        <v>0</v>
      </c>
      <c r="L238" s="435"/>
      <c r="M238" s="436"/>
      <c r="N238" s="339"/>
      <c r="O238" s="434">
        <f>O173</f>
        <v>0</v>
      </c>
      <c r="P238" s="435"/>
      <c r="Q238" s="436"/>
      <c r="R238" s="442" t="str">
        <f>IF(O238&lt;&gt;O173, O173, "")</f>
        <v/>
      </c>
      <c r="S238" s="772"/>
    </row>
    <row r="239" spans="2:19" s="6" customFormat="1" ht="14.25" customHeight="1">
      <c r="B239" s="365"/>
      <c r="C239" s="225" t="s">
        <v>567</v>
      </c>
      <c r="D239" s="214" t="s">
        <v>6120</v>
      </c>
      <c r="E239" s="327"/>
      <c r="F239" s="327"/>
      <c r="G239" s="327"/>
      <c r="H239" s="327"/>
      <c r="I239" s="441" t="str">
        <f>IF(K239&lt;&gt;K194, K194, "")</f>
        <v/>
      </c>
      <c r="J239" s="489"/>
      <c r="K239" s="434">
        <f>K194</f>
        <v>0</v>
      </c>
      <c r="L239" s="435"/>
      <c r="M239" s="436"/>
      <c r="N239" s="339"/>
      <c r="O239" s="434">
        <f>O194</f>
        <v>0</v>
      </c>
      <c r="P239" s="435"/>
      <c r="Q239" s="436"/>
      <c r="R239" s="442" t="str">
        <f>IF(O239&lt;&gt;O194, O194, "")</f>
        <v/>
      </c>
      <c r="S239" s="772"/>
    </row>
    <row r="240" spans="2:19" s="6" customFormat="1" ht="14.25" customHeight="1" thickBot="1">
      <c r="B240" s="365"/>
      <c r="C240" s="84"/>
      <c r="D240" s="85"/>
      <c r="E240" s="327"/>
      <c r="F240" s="327"/>
      <c r="G240" s="327"/>
      <c r="H240" s="327"/>
      <c r="I240" s="480"/>
      <c r="J240" s="481"/>
      <c r="K240" s="466"/>
      <c r="L240" s="467"/>
      <c r="M240" s="467"/>
      <c r="N240" s="339"/>
      <c r="O240" s="466"/>
      <c r="P240" s="467"/>
      <c r="Q240" s="467"/>
      <c r="R240" s="441"/>
      <c r="S240" s="772"/>
    </row>
    <row r="241" spans="2:19" s="10" customFormat="1" ht="14.25" customHeight="1" thickBot="1">
      <c r="B241" s="408"/>
      <c r="C241" s="79">
        <v>8.1999999999999993</v>
      </c>
      <c r="D241" s="80" t="s">
        <v>6121</v>
      </c>
      <c r="E241" s="81"/>
      <c r="F241" s="81"/>
      <c r="G241" s="63"/>
      <c r="H241" s="63"/>
      <c r="I241" s="441" t="str">
        <f>IF((SUM(K209:K217))&lt;&gt;K241,(SUM(K209:K217)),"")</f>
        <v/>
      </c>
      <c r="J241" s="488"/>
      <c r="K241" s="454">
        <f>K207</f>
        <v>0</v>
      </c>
      <c r="L241" s="455"/>
      <c r="M241" s="456"/>
      <c r="N241" s="333"/>
      <c r="O241" s="454">
        <f>O207</f>
        <v>0</v>
      </c>
      <c r="P241" s="455"/>
      <c r="Q241" s="456"/>
      <c r="R241" s="439" t="str">
        <f>IF((SUM(O209:O217))&lt;&gt;O241,(SUM(O209:O217)),"")</f>
        <v/>
      </c>
      <c r="S241" s="767"/>
    </row>
    <row r="242" spans="2:19" s="6" customFormat="1" ht="14.25" customHeight="1" thickBot="1">
      <c r="B242" s="365"/>
      <c r="C242" s="84"/>
      <c r="D242" s="85"/>
      <c r="E242" s="327"/>
      <c r="F242" s="327"/>
      <c r="G242" s="327"/>
      <c r="H242" s="327"/>
      <c r="I242" s="480"/>
      <c r="J242" s="481"/>
      <c r="K242" s="446"/>
      <c r="L242" s="447"/>
      <c r="M242" s="447"/>
      <c r="N242" s="339"/>
      <c r="O242" s="446"/>
      <c r="P242" s="447"/>
      <c r="Q242" s="447"/>
      <c r="R242" s="441"/>
      <c r="S242" s="772"/>
    </row>
    <row r="243" spans="2:19" s="10" customFormat="1" ht="14.25" customHeight="1" thickBot="1">
      <c r="B243" s="408"/>
      <c r="C243" s="79">
        <v>8.3000000000000007</v>
      </c>
      <c r="D243" s="80" t="s">
        <v>6132</v>
      </c>
      <c r="E243" s="81"/>
      <c r="F243" s="81"/>
      <c r="G243" s="63"/>
      <c r="H243" s="63"/>
      <c r="I243" s="441" t="str">
        <f>IF((K234-K241)&lt;&gt;K243, K234-K241, "")</f>
        <v/>
      </c>
      <c r="J243" s="488"/>
      <c r="K243" s="454">
        <f>K234-K241</f>
        <v>0</v>
      </c>
      <c r="L243" s="455"/>
      <c r="M243" s="456"/>
      <c r="N243" s="333"/>
      <c r="O243" s="454">
        <f>O234-O241</f>
        <v>0</v>
      </c>
      <c r="P243" s="455"/>
      <c r="Q243" s="456"/>
      <c r="R243" s="439" t="str">
        <f>IF((O234-O241)&lt;&gt;O243, O234-O241, "")</f>
        <v/>
      </c>
      <c r="S243" s="767"/>
    </row>
    <row r="244" spans="2:19" s="6" customFormat="1" ht="14.25" customHeight="1" thickBot="1">
      <c r="B244" s="365"/>
      <c r="C244" s="86"/>
      <c r="D244" s="87" t="s">
        <v>6122</v>
      </c>
      <c r="E244" s="68"/>
      <c r="F244" s="327"/>
      <c r="G244" s="327"/>
      <c r="H244" s="327"/>
      <c r="I244" s="480"/>
      <c r="J244" s="481"/>
      <c r="K244" s="464"/>
      <c r="L244" s="465"/>
      <c r="M244" s="465"/>
      <c r="N244" s="199"/>
      <c r="O244" s="464"/>
      <c r="P244" s="465"/>
      <c r="Q244" s="465"/>
      <c r="R244" s="441"/>
      <c r="S244" s="772"/>
    </row>
    <row r="245" spans="2:19" s="10" customFormat="1" ht="14.25" customHeight="1" thickBot="1">
      <c r="B245" s="408"/>
      <c r="C245" s="79">
        <v>8.4</v>
      </c>
      <c r="D245" s="80" t="s">
        <v>6123</v>
      </c>
      <c r="E245" s="81"/>
      <c r="F245" s="81"/>
      <c r="G245" s="63"/>
      <c r="H245" s="63"/>
      <c r="I245" s="441" t="str">
        <f>IF(SUM(K221:K223)&lt;&gt;K245, SUM(K221:K223), "")</f>
        <v/>
      </c>
      <c r="J245" s="488"/>
      <c r="K245" s="454">
        <f>K219</f>
        <v>0</v>
      </c>
      <c r="L245" s="455"/>
      <c r="M245" s="456"/>
      <c r="N245" s="333"/>
      <c r="O245" s="454">
        <f>O219</f>
        <v>0</v>
      </c>
      <c r="P245" s="455"/>
      <c r="Q245" s="456"/>
      <c r="R245" s="439" t="str">
        <f>IF(SUM(O221:O223)&lt;&gt;O245, SUM(O221:O223), "")</f>
        <v/>
      </c>
      <c r="S245" s="767"/>
    </row>
    <row r="246" spans="2:19" s="6" customFormat="1" ht="14.25" customHeight="1" thickBot="1">
      <c r="B246" s="365"/>
      <c r="C246" s="86"/>
      <c r="D246" s="87"/>
      <c r="E246" s="68"/>
      <c r="F246" s="327"/>
      <c r="G246" s="327"/>
      <c r="H246" s="327"/>
      <c r="I246" s="480" t="s">
        <v>622</v>
      </c>
      <c r="J246" s="481"/>
      <c r="K246" s="464"/>
      <c r="L246" s="465"/>
      <c r="M246" s="465"/>
      <c r="N246" s="199"/>
      <c r="O246" s="464"/>
      <c r="P246" s="465"/>
      <c r="Q246" s="465"/>
      <c r="R246" s="441"/>
      <c r="S246" s="772"/>
    </row>
    <row r="247" spans="2:19" s="10" customFormat="1" ht="14.25" customHeight="1" thickBot="1">
      <c r="B247" s="408"/>
      <c r="C247" s="79">
        <v>8.5</v>
      </c>
      <c r="D247" s="80" t="s">
        <v>6115</v>
      </c>
      <c r="E247" s="81"/>
      <c r="F247" s="81"/>
      <c r="G247" s="63"/>
      <c r="H247" s="63"/>
      <c r="I247" s="441" t="str">
        <f>IF(K247&lt;&gt;K226, K226, "")</f>
        <v/>
      </c>
      <c r="J247" s="488"/>
      <c r="K247" s="454">
        <f>K226</f>
        <v>0</v>
      </c>
      <c r="L247" s="455"/>
      <c r="M247" s="456"/>
      <c r="N247" s="333"/>
      <c r="O247" s="454">
        <f>O226</f>
        <v>0</v>
      </c>
      <c r="P247" s="455"/>
      <c r="Q247" s="456"/>
      <c r="R247" s="439" t="str">
        <f>IF(O247&lt;&gt;O226, O226, "")</f>
        <v/>
      </c>
      <c r="S247" s="767"/>
    </row>
    <row r="248" spans="2:19" s="6" customFormat="1" ht="14.25" customHeight="1" thickBot="1">
      <c r="B248" s="365"/>
      <c r="C248" s="86"/>
      <c r="D248" s="87"/>
      <c r="E248" s="68"/>
      <c r="F248" s="327"/>
      <c r="G248" s="327"/>
      <c r="H248" s="327"/>
      <c r="I248" s="480"/>
      <c r="J248" s="481"/>
      <c r="K248" s="464"/>
      <c r="L248" s="465"/>
      <c r="M248" s="465"/>
      <c r="N248" s="199"/>
      <c r="O248" s="339"/>
      <c r="P248" s="339"/>
      <c r="Q248" s="339"/>
      <c r="R248" s="441"/>
      <c r="S248" s="772"/>
    </row>
    <row r="249" spans="2:19" s="10" customFormat="1" ht="14.25" customHeight="1" thickBot="1">
      <c r="B249" s="408"/>
      <c r="C249" s="79">
        <v>8.6</v>
      </c>
      <c r="D249" s="80" t="s">
        <v>6133</v>
      </c>
      <c r="E249" s="72"/>
      <c r="F249" s="63"/>
      <c r="G249" s="63"/>
      <c r="H249" s="63"/>
      <c r="I249" s="441" t="str">
        <f>IF((K243-K219-K226)&lt;&gt;K249, (K243-K219-K226), "")</f>
        <v/>
      </c>
      <c r="J249" s="488"/>
      <c r="K249" s="454">
        <f>K243-K219-K226</f>
        <v>0</v>
      </c>
      <c r="L249" s="455"/>
      <c r="M249" s="456"/>
      <c r="N249" s="333"/>
      <c r="O249" s="454">
        <f>O243-O219-O226</f>
        <v>0</v>
      </c>
      <c r="P249" s="455"/>
      <c r="Q249" s="456"/>
      <c r="R249" s="439" t="str">
        <f>IF((O243-O219-O226)&lt;&gt;O249, (O243-O219-O226), "")</f>
        <v/>
      </c>
      <c r="S249" s="767"/>
    </row>
    <row r="250" spans="2:19" s="6" customFormat="1" ht="14.25" customHeight="1">
      <c r="B250" s="365"/>
      <c r="C250" s="78"/>
      <c r="D250" s="87" t="s">
        <v>6124</v>
      </c>
      <c r="E250" s="327"/>
      <c r="F250" s="327"/>
      <c r="G250" s="327"/>
      <c r="H250" s="327"/>
      <c r="I250" s="480"/>
      <c r="J250" s="481"/>
      <c r="K250" s="770"/>
      <c r="L250" s="771"/>
      <c r="M250" s="771"/>
      <c r="N250" s="327"/>
      <c r="O250" s="770"/>
      <c r="P250" s="771"/>
      <c r="Q250" s="771"/>
      <c r="R250" s="441"/>
      <c r="S250" s="772"/>
    </row>
    <row r="251" spans="2:19" s="6" customFormat="1" ht="14.25" customHeight="1" thickBot="1">
      <c r="B251" s="367"/>
      <c r="C251" s="409"/>
      <c r="D251" s="368"/>
      <c r="E251" s="368"/>
      <c r="F251" s="368"/>
      <c r="G251" s="368"/>
      <c r="H251" s="368"/>
      <c r="I251" s="564"/>
      <c r="J251" s="619"/>
      <c r="K251" s="564"/>
      <c r="L251" s="619"/>
      <c r="M251" s="619"/>
      <c r="N251" s="368"/>
      <c r="O251" s="564"/>
      <c r="P251" s="619"/>
      <c r="Q251" s="619"/>
      <c r="R251" s="443"/>
      <c r="S251" s="769"/>
    </row>
    <row r="252" spans="2:19" s="6" customFormat="1" ht="14.25" customHeight="1" thickTop="1" thickBot="1"/>
    <row r="253" spans="2:19" s="6" customFormat="1" ht="14.25" customHeight="1" thickTop="1">
      <c r="B253" s="361"/>
      <c r="C253" s="410"/>
      <c r="D253" s="362"/>
      <c r="E253" s="362"/>
      <c r="F253" s="362"/>
      <c r="G253" s="362"/>
      <c r="H253" s="362"/>
      <c r="I253" s="362"/>
      <c r="J253" s="362"/>
      <c r="K253" s="362"/>
      <c r="L253" s="362"/>
      <c r="M253" s="362"/>
      <c r="N253" s="362"/>
      <c r="O253" s="362"/>
      <c r="P253" s="362"/>
      <c r="Q253" s="362"/>
      <c r="R253" s="362"/>
      <c r="S253" s="364"/>
    </row>
    <row r="254" spans="2:19" s="6" customFormat="1" ht="14.25" customHeight="1">
      <c r="B254" s="365"/>
      <c r="C254" s="223" t="s">
        <v>6029</v>
      </c>
      <c r="D254" s="223" t="s">
        <v>6125</v>
      </c>
      <c r="E254" s="199"/>
      <c r="F254" s="199"/>
      <c r="G254" s="199"/>
      <c r="H254" s="199"/>
      <c r="I254" s="199"/>
      <c r="J254" s="199"/>
      <c r="K254" s="199"/>
      <c r="L254" s="199"/>
      <c r="M254" s="199"/>
      <c r="N254" s="199"/>
      <c r="O254" s="199"/>
      <c r="P254" s="199"/>
      <c r="Q254" s="199"/>
      <c r="R254" s="327"/>
      <c r="S254" s="366"/>
    </row>
    <row r="255" spans="2:19" s="6" customFormat="1" ht="14.25" customHeight="1" thickBot="1">
      <c r="B255" s="365"/>
      <c r="C255" s="223"/>
      <c r="D255" s="208"/>
      <c r="E255" s="199"/>
      <c r="F255" s="199"/>
      <c r="G255" s="199"/>
      <c r="H255" s="199"/>
      <c r="I255" s="199"/>
      <c r="J255" s="199"/>
      <c r="K255" s="448" t="s">
        <v>11055</v>
      </c>
      <c r="L255" s="448"/>
      <c r="M255" s="448"/>
      <c r="N255" s="354"/>
      <c r="O255" s="582" t="s">
        <v>11056</v>
      </c>
      <c r="P255" s="582"/>
      <c r="Q255" s="582"/>
      <c r="R255" s="324"/>
      <c r="S255" s="402"/>
    </row>
    <row r="256" spans="2:19" s="10" customFormat="1" ht="14.25" customHeight="1" thickBot="1">
      <c r="B256" s="408"/>
      <c r="C256" s="79">
        <v>9.1</v>
      </c>
      <c r="D256" s="88" t="s">
        <v>5979</v>
      </c>
      <c r="E256" s="55"/>
      <c r="F256" s="63"/>
      <c r="G256" s="63"/>
      <c r="H256" s="441" t="str">
        <f>IF((SUM(K257,K260))&lt;&gt;K256,(SUM(K257,K260)),"")</f>
        <v/>
      </c>
      <c r="I256" s="614"/>
      <c r="J256" s="614"/>
      <c r="K256" s="837">
        <f>SUM(K257,K260)</f>
        <v>0</v>
      </c>
      <c r="L256" s="838"/>
      <c r="M256" s="839"/>
      <c r="N256" s="77"/>
      <c r="O256" s="837">
        <f>SUM(O257,O260)</f>
        <v>0</v>
      </c>
      <c r="P256" s="838"/>
      <c r="Q256" s="839"/>
      <c r="R256" s="441" t="str">
        <f>IF((SUM(O257,O260))&lt;&gt;O256,(SUM(O257,O260)),"")</f>
        <v/>
      </c>
      <c r="S256" s="767"/>
    </row>
    <row r="257" spans="2:19" s="6" customFormat="1" ht="14.25" customHeight="1">
      <c r="B257" s="365"/>
      <c r="C257" s="224" t="s">
        <v>162</v>
      </c>
      <c r="D257" s="226" t="s">
        <v>5987</v>
      </c>
      <c r="E257" s="199"/>
      <c r="F257" s="199"/>
      <c r="G257" s="199"/>
      <c r="H257" s="609" t="str">
        <f>IF((SUM(K258:K259))&lt;&gt;K257,(SUM(K258:K259)),"")</f>
        <v/>
      </c>
      <c r="I257" s="712"/>
      <c r="J257" s="712"/>
      <c r="K257" s="612">
        <f>SUM(K258:K259)</f>
        <v>0</v>
      </c>
      <c r="L257" s="612"/>
      <c r="M257" s="612"/>
      <c r="N257" s="199"/>
      <c r="O257" s="612">
        <f>SUM(O258:O259)</f>
        <v>0</v>
      </c>
      <c r="P257" s="612"/>
      <c r="Q257" s="612"/>
      <c r="R257" s="441" t="str">
        <f>IF((SUM(O258,O259))&lt;&gt;O257,(SUM(O258,O259)),"")</f>
        <v/>
      </c>
      <c r="S257" s="767"/>
    </row>
    <row r="258" spans="2:19" s="6" customFormat="1" ht="14.25" customHeight="1">
      <c r="B258" s="365"/>
      <c r="C258" s="302" t="s">
        <v>286</v>
      </c>
      <c r="D258" s="227" t="s">
        <v>5985</v>
      </c>
      <c r="E258" s="199"/>
      <c r="F258" s="199"/>
      <c r="G258" s="199"/>
      <c r="H258" s="699"/>
      <c r="I258" s="438"/>
      <c r="J258" s="711"/>
      <c r="K258" s="445"/>
      <c r="L258" s="445"/>
      <c r="M258" s="445"/>
      <c r="N258" s="199"/>
      <c r="O258" s="445"/>
      <c r="P258" s="445"/>
      <c r="Q258" s="445"/>
      <c r="R258" s="442"/>
      <c r="S258" s="763"/>
    </row>
    <row r="259" spans="2:19" s="6" customFormat="1" ht="14.25" customHeight="1">
      <c r="B259" s="365"/>
      <c r="C259" s="302" t="s">
        <v>288</v>
      </c>
      <c r="D259" s="227" t="s">
        <v>5986</v>
      </c>
      <c r="E259" s="199"/>
      <c r="F259" s="199"/>
      <c r="G259" s="199"/>
      <c r="H259" s="699"/>
      <c r="I259" s="438"/>
      <c r="J259" s="711"/>
      <c r="K259" s="445"/>
      <c r="L259" s="445"/>
      <c r="M259" s="445"/>
      <c r="N259" s="199"/>
      <c r="O259" s="445"/>
      <c r="P259" s="445"/>
      <c r="Q259" s="445"/>
      <c r="R259" s="442"/>
      <c r="S259" s="763"/>
    </row>
    <row r="260" spans="2:19" s="6" customFormat="1" ht="14.25" customHeight="1">
      <c r="B260" s="365"/>
      <c r="C260" s="224" t="s">
        <v>163</v>
      </c>
      <c r="D260" s="226" t="s">
        <v>5988</v>
      </c>
      <c r="E260" s="199"/>
      <c r="F260" s="199"/>
      <c r="G260" s="199"/>
      <c r="H260" s="609" t="str">
        <f>IF((SUM(K261,K264))&lt;&gt;K260,(SUM(K261,K264)),"")</f>
        <v/>
      </c>
      <c r="I260" s="712"/>
      <c r="J260" s="712"/>
      <c r="K260" s="445">
        <f>SUM(K261,K264)</f>
        <v>0</v>
      </c>
      <c r="L260" s="445"/>
      <c r="M260" s="445"/>
      <c r="N260" s="199"/>
      <c r="O260" s="445">
        <f>SUM(O261,O264)</f>
        <v>0</v>
      </c>
      <c r="P260" s="445"/>
      <c r="Q260" s="445"/>
      <c r="R260" s="441" t="str">
        <f>IF((SUM(O261:O264))&lt;&gt;O260,(SUM(O261:O264)),"")</f>
        <v/>
      </c>
      <c r="S260" s="767"/>
    </row>
    <row r="261" spans="2:19" s="9" customFormat="1" ht="14.25" customHeight="1">
      <c r="B261" s="401"/>
      <c r="C261" s="225" t="s">
        <v>287</v>
      </c>
      <c r="D261" s="227" t="s">
        <v>7901</v>
      </c>
      <c r="E261" s="199"/>
      <c r="F261" s="199"/>
      <c r="G261" s="199"/>
      <c r="H261" s="609" t="str">
        <f>IF(SUM(K262,K263)&lt;0, "Negative fixed assets?", "")</f>
        <v/>
      </c>
      <c r="I261" s="750"/>
      <c r="J261" s="751"/>
      <c r="K261" s="445">
        <f>SUM(K262:M263)</f>
        <v>0</v>
      </c>
      <c r="L261" s="445"/>
      <c r="M261" s="445"/>
      <c r="N261" s="199"/>
      <c r="O261" s="445">
        <f>SUM(O262:Q263)</f>
        <v>0</v>
      </c>
      <c r="P261" s="445"/>
      <c r="Q261" s="445"/>
      <c r="R261" s="108" t="str">
        <f>IF(SUM(O262,O263)&lt;0, "Negative fixed assets?", "")</f>
        <v/>
      </c>
      <c r="S261" s="402"/>
    </row>
    <row r="262" spans="2:19" s="9" customFormat="1" ht="14.25" customHeight="1">
      <c r="B262" s="401"/>
      <c r="C262" s="219" t="s">
        <v>5573</v>
      </c>
      <c r="D262" s="207" t="s">
        <v>7902</v>
      </c>
      <c r="E262" s="199"/>
      <c r="F262" s="199"/>
      <c r="G262" s="199"/>
      <c r="H262" s="333"/>
      <c r="I262" s="284"/>
      <c r="J262" s="284"/>
      <c r="K262" s="434"/>
      <c r="L262" s="435"/>
      <c r="M262" s="436"/>
      <c r="N262" s="199"/>
      <c r="O262" s="434"/>
      <c r="P262" s="435"/>
      <c r="Q262" s="436"/>
      <c r="R262" s="108"/>
      <c r="S262" s="402"/>
    </row>
    <row r="263" spans="2:19" s="9" customFormat="1" ht="14.25" customHeight="1">
      <c r="B263" s="401"/>
      <c r="C263" s="219" t="s">
        <v>6968</v>
      </c>
      <c r="D263" s="207" t="s">
        <v>7903</v>
      </c>
      <c r="E263" s="199"/>
      <c r="F263" s="199"/>
      <c r="G263" s="199"/>
      <c r="H263" s="339"/>
      <c r="I263" s="339"/>
      <c r="J263" s="339"/>
      <c r="K263" s="613"/>
      <c r="L263" s="613"/>
      <c r="M263" s="613"/>
      <c r="N263" s="240" t="str">
        <f>IF(K263&gt;0, K263*(-1), "")</f>
        <v/>
      </c>
      <c r="O263" s="613"/>
      <c r="P263" s="613"/>
      <c r="Q263" s="613"/>
      <c r="R263" s="442" t="str">
        <f>IF(O263&gt;0, O263*(-1), "")</f>
        <v/>
      </c>
      <c r="S263" s="768"/>
    </row>
    <row r="264" spans="2:19" s="6" customFormat="1" ht="14.25" customHeight="1">
      <c r="B264" s="365"/>
      <c r="C264" s="302" t="s">
        <v>289</v>
      </c>
      <c r="D264" s="227" t="s">
        <v>5989</v>
      </c>
      <c r="E264" s="199"/>
      <c r="F264" s="199"/>
      <c r="G264" s="199"/>
      <c r="H264" s="699"/>
      <c r="I264" s="438"/>
      <c r="J264" s="711"/>
      <c r="K264" s="445"/>
      <c r="L264" s="445"/>
      <c r="M264" s="445"/>
      <c r="N264" s="199"/>
      <c r="O264" s="445"/>
      <c r="P264" s="445"/>
      <c r="Q264" s="445"/>
      <c r="R264" s="442"/>
      <c r="S264" s="763"/>
    </row>
    <row r="265" spans="2:19" s="6" customFormat="1" ht="14.25" customHeight="1" thickBot="1">
      <c r="B265" s="365"/>
      <c r="C265" s="76"/>
      <c r="D265" s="71"/>
      <c r="E265" s="327"/>
      <c r="F265" s="327"/>
      <c r="G265" s="327"/>
      <c r="H265" s="337"/>
      <c r="I265" s="337"/>
      <c r="J265" s="337"/>
      <c r="K265" s="337"/>
      <c r="L265" s="337"/>
      <c r="M265" s="327"/>
      <c r="N265" s="327"/>
      <c r="O265" s="337"/>
      <c r="P265" s="337"/>
      <c r="Q265" s="327"/>
      <c r="R265" s="615"/>
      <c r="S265" s="764"/>
    </row>
    <row r="266" spans="2:19" s="10" customFormat="1" ht="14.25" customHeight="1" thickBot="1">
      <c r="B266" s="408"/>
      <c r="C266" s="79">
        <v>9.1999999999999993</v>
      </c>
      <c r="D266" s="88" t="s">
        <v>5980</v>
      </c>
      <c r="E266" s="63"/>
      <c r="F266" s="63"/>
      <c r="G266" s="63"/>
      <c r="H266" s="441" t="str">
        <f>IF((SUM(K267,K270))&lt;&gt;K266,(SUM(K267,K270)),"")</f>
        <v/>
      </c>
      <c r="I266" s="614"/>
      <c r="J266" s="614"/>
      <c r="K266" s="459">
        <f>SUM(K267,K270)</f>
        <v>0</v>
      </c>
      <c r="L266" s="460"/>
      <c r="M266" s="461"/>
      <c r="N266" s="200"/>
      <c r="O266" s="459">
        <f>SUM(O267,O270)</f>
        <v>0</v>
      </c>
      <c r="P266" s="460"/>
      <c r="Q266" s="461"/>
      <c r="R266" s="441" t="str">
        <f>IF((SUM(O267,O270))&lt;&gt;O266,(SUM(O267,O270)),"")</f>
        <v/>
      </c>
      <c r="S266" s="767"/>
    </row>
    <row r="267" spans="2:19" s="6" customFormat="1" ht="14.25" customHeight="1">
      <c r="B267" s="365"/>
      <c r="C267" s="224" t="s">
        <v>169</v>
      </c>
      <c r="D267" s="226" t="s">
        <v>5981</v>
      </c>
      <c r="E267" s="199"/>
      <c r="F267" s="327"/>
      <c r="G267" s="327"/>
      <c r="H267" s="441" t="str">
        <f>IF(SUM(K268:K269)&lt;&gt;K267, SUM(K268:K269), "")</f>
        <v/>
      </c>
      <c r="I267" s="614"/>
      <c r="J267" s="614"/>
      <c r="K267" s="612">
        <f>SUM(K268:K269)</f>
        <v>0</v>
      </c>
      <c r="L267" s="612"/>
      <c r="M267" s="612"/>
      <c r="N267" s="199"/>
      <c r="O267" s="612">
        <f>SUM(O268:O269)</f>
        <v>0</v>
      </c>
      <c r="P267" s="612"/>
      <c r="Q267" s="612"/>
      <c r="R267" s="442" t="str">
        <f>IF(SUM(O268:O269)&lt;&gt;O267, SUM(O268:O269), "")</f>
        <v/>
      </c>
      <c r="S267" s="766"/>
    </row>
    <row r="268" spans="2:19" s="6" customFormat="1" ht="14.25" customHeight="1">
      <c r="B268" s="365"/>
      <c r="C268" s="302" t="s">
        <v>833</v>
      </c>
      <c r="D268" s="227" t="s">
        <v>6951</v>
      </c>
      <c r="E268" s="199"/>
      <c r="F268" s="327"/>
      <c r="G268" s="327"/>
      <c r="H268" s="337"/>
      <c r="I268" s="337"/>
      <c r="J268" s="337"/>
      <c r="K268" s="445"/>
      <c r="L268" s="445"/>
      <c r="M268" s="445"/>
      <c r="N268" s="199"/>
      <c r="O268" s="445"/>
      <c r="P268" s="445"/>
      <c r="Q268" s="445"/>
      <c r="R268" s="442"/>
      <c r="S268" s="763"/>
    </row>
    <row r="269" spans="2:19" s="6" customFormat="1" ht="14.25" customHeight="1">
      <c r="B269" s="365"/>
      <c r="C269" s="302" t="s">
        <v>835</v>
      </c>
      <c r="D269" s="227" t="s">
        <v>5983</v>
      </c>
      <c r="E269" s="199"/>
      <c r="F269" s="327"/>
      <c r="G269" s="327"/>
      <c r="H269" s="337"/>
      <c r="I269" s="337"/>
      <c r="J269" s="337"/>
      <c r="K269" s="445"/>
      <c r="L269" s="445"/>
      <c r="M269" s="445"/>
      <c r="N269" s="199"/>
      <c r="O269" s="445"/>
      <c r="P269" s="445"/>
      <c r="Q269" s="445"/>
      <c r="R269" s="442"/>
      <c r="S269" s="763"/>
    </row>
    <row r="270" spans="2:19" s="6" customFormat="1" ht="14.25" customHeight="1">
      <c r="B270" s="365"/>
      <c r="C270" s="224" t="s">
        <v>606</v>
      </c>
      <c r="D270" s="226" t="s">
        <v>5982</v>
      </c>
      <c r="E270" s="199"/>
      <c r="F270" s="327"/>
      <c r="G270" s="327"/>
      <c r="H270" s="441" t="str">
        <f>IF(SUM(K271,K272)&lt;&gt;K270, SUM(K271,K272), "")</f>
        <v/>
      </c>
      <c r="I270" s="614"/>
      <c r="J270" s="614"/>
      <c r="K270" s="445">
        <f>SUM(K271:K272)</f>
        <v>0</v>
      </c>
      <c r="L270" s="445"/>
      <c r="M270" s="445"/>
      <c r="N270" s="199"/>
      <c r="O270" s="445">
        <f>SUM(O271:O272)</f>
        <v>0</v>
      </c>
      <c r="P270" s="445"/>
      <c r="Q270" s="445"/>
      <c r="R270" s="441" t="str">
        <f>IF(SUM(O271,O272)&lt;&gt;O270, SUM(O271,O272), "")</f>
        <v/>
      </c>
      <c r="S270" s="766"/>
    </row>
    <row r="271" spans="2:19" s="6" customFormat="1" ht="14.25" customHeight="1">
      <c r="B271" s="365"/>
      <c r="C271" s="302" t="s">
        <v>607</v>
      </c>
      <c r="D271" s="227" t="s">
        <v>5984</v>
      </c>
      <c r="E271" s="199"/>
      <c r="F271" s="327"/>
      <c r="G271" s="327"/>
      <c r="H271" s="337"/>
      <c r="I271" s="337"/>
      <c r="J271" s="337"/>
      <c r="K271" s="445"/>
      <c r="L271" s="445"/>
      <c r="M271" s="445"/>
      <c r="N271" s="199"/>
      <c r="O271" s="445"/>
      <c r="P271" s="445"/>
      <c r="Q271" s="445"/>
      <c r="R271" s="442"/>
      <c r="S271" s="763"/>
    </row>
    <row r="272" spans="2:19" s="6" customFormat="1" ht="14.25" customHeight="1">
      <c r="B272" s="365"/>
      <c r="C272" s="302" t="s">
        <v>618</v>
      </c>
      <c r="D272" s="227" t="s">
        <v>5983</v>
      </c>
      <c r="E272" s="199"/>
      <c r="F272" s="327"/>
      <c r="G272" s="327"/>
      <c r="H272" s="337"/>
      <c r="I272" s="337"/>
      <c r="J272" s="337"/>
      <c r="K272" s="445"/>
      <c r="L272" s="445"/>
      <c r="M272" s="445"/>
      <c r="N272" s="199"/>
      <c r="O272" s="445"/>
      <c r="P272" s="445"/>
      <c r="Q272" s="445"/>
      <c r="R272" s="442"/>
      <c r="S272" s="763"/>
    </row>
    <row r="273" spans="2:19" s="6" customFormat="1" ht="14.25" customHeight="1" thickBot="1">
      <c r="B273" s="365"/>
      <c r="C273" s="76"/>
      <c r="D273" s="71"/>
      <c r="E273" s="327"/>
      <c r="F273" s="327"/>
      <c r="G273" s="327"/>
      <c r="H273" s="337"/>
      <c r="I273" s="337"/>
      <c r="J273" s="337"/>
      <c r="K273" s="339"/>
      <c r="L273" s="339"/>
      <c r="M273" s="199"/>
      <c r="N273" s="199"/>
      <c r="O273" s="339"/>
      <c r="P273" s="339"/>
      <c r="Q273" s="199"/>
      <c r="R273" s="615"/>
      <c r="S273" s="764"/>
    </row>
    <row r="274" spans="2:19" s="10" customFormat="1" ht="14.25" customHeight="1" thickBot="1">
      <c r="B274" s="408"/>
      <c r="C274" s="79">
        <v>9.3000000000000007</v>
      </c>
      <c r="D274" s="88" t="s">
        <v>6952</v>
      </c>
      <c r="E274" s="63"/>
      <c r="F274" s="63"/>
      <c r="G274" s="63"/>
      <c r="H274" s="441" t="str">
        <f>IF((K256-K266)&lt;&gt;K274,(K256-K266),"")</f>
        <v/>
      </c>
      <c r="I274" s="614"/>
      <c r="J274" s="614"/>
      <c r="K274" s="459">
        <f>K256-K266</f>
        <v>0</v>
      </c>
      <c r="L274" s="460"/>
      <c r="M274" s="461"/>
      <c r="N274" s="333"/>
      <c r="O274" s="459">
        <f>O256-O266</f>
        <v>0</v>
      </c>
      <c r="P274" s="460"/>
      <c r="Q274" s="461"/>
      <c r="R274" s="441" t="str">
        <f>IF((O256-O266)&lt;&gt;O274,(O256-O266),"")</f>
        <v/>
      </c>
      <c r="S274" s="765"/>
    </row>
    <row r="275" spans="2:19" s="6" customFormat="1" ht="14.25" customHeight="1" thickBot="1">
      <c r="B275" s="367"/>
      <c r="C275" s="368"/>
      <c r="D275" s="368"/>
      <c r="E275" s="368"/>
      <c r="F275" s="368"/>
      <c r="G275" s="368"/>
      <c r="H275" s="368"/>
      <c r="I275" s="368"/>
      <c r="J275" s="368"/>
      <c r="K275" s="368"/>
      <c r="L275" s="368"/>
      <c r="M275" s="368"/>
      <c r="N275" s="368"/>
      <c r="O275" s="368"/>
      <c r="P275" s="368"/>
      <c r="Q275" s="368"/>
      <c r="R275" s="564"/>
      <c r="S275" s="762"/>
    </row>
    <row r="276" spans="2:19" s="6" customFormat="1" ht="14.25" customHeight="1" thickTop="1" thickBot="1"/>
    <row r="277" spans="2:19" s="6" customFormat="1" ht="14.25" customHeight="1" thickTop="1">
      <c r="B277" s="361"/>
      <c r="C277" s="362"/>
      <c r="D277" s="362"/>
      <c r="E277" s="362"/>
      <c r="F277" s="362"/>
      <c r="G277" s="362"/>
      <c r="H277" s="362"/>
      <c r="I277" s="362"/>
      <c r="J277" s="362"/>
      <c r="K277" s="362"/>
      <c r="L277" s="362"/>
      <c r="M277" s="362"/>
      <c r="N277" s="362"/>
      <c r="O277" s="362"/>
      <c r="P277" s="362"/>
      <c r="Q277" s="362"/>
      <c r="R277" s="362"/>
      <c r="S277" s="364"/>
    </row>
    <row r="278" spans="2:19" s="6" customFormat="1" ht="14.25" customHeight="1">
      <c r="B278" s="365"/>
      <c r="C278" s="231" t="s">
        <v>6030</v>
      </c>
      <c r="D278" s="231" t="s">
        <v>6126</v>
      </c>
      <c r="E278" s="199"/>
      <c r="F278" s="199"/>
      <c r="G278" s="199"/>
      <c r="H278" s="199"/>
      <c r="I278" s="199"/>
      <c r="J278" s="199"/>
      <c r="K278" s="199"/>
      <c r="L278" s="199"/>
      <c r="M278" s="199"/>
      <c r="N278" s="199"/>
      <c r="O278" s="199"/>
      <c r="P278" s="199"/>
      <c r="Q278" s="199"/>
      <c r="R278" s="327"/>
      <c r="S278" s="366"/>
    </row>
    <row r="279" spans="2:19" s="6" customFormat="1" ht="14.25" customHeight="1">
      <c r="B279" s="365"/>
      <c r="C279" s="231"/>
      <c r="D279" s="208"/>
      <c r="E279" s="199"/>
      <c r="F279" s="199"/>
      <c r="G279" s="199"/>
      <c r="H279" s="199"/>
      <c r="I279" s="199"/>
      <c r="J279" s="199"/>
      <c r="K279" s="448" t="s">
        <v>11053</v>
      </c>
      <c r="L279" s="448"/>
      <c r="M279" s="448"/>
      <c r="N279" s="354"/>
      <c r="O279" s="448" t="s">
        <v>11054</v>
      </c>
      <c r="P279" s="448"/>
      <c r="Q279" s="448"/>
      <c r="R279" s="327"/>
      <c r="S279" s="366"/>
    </row>
    <row r="280" spans="2:19" s="6" customFormat="1" ht="14.25" customHeight="1">
      <c r="B280" s="365"/>
      <c r="C280" s="280">
        <v>10.1</v>
      </c>
      <c r="D280" s="208" t="s">
        <v>6127</v>
      </c>
      <c r="E280" s="199"/>
      <c r="F280" s="199"/>
      <c r="G280" s="199"/>
      <c r="H280" s="199"/>
      <c r="I280" s="199"/>
      <c r="J280" s="339"/>
      <c r="K280" s="810">
        <f>SUM(K268,K271)</f>
        <v>0</v>
      </c>
      <c r="L280" s="810"/>
      <c r="M280" s="810"/>
      <c r="N280" s="339"/>
      <c r="O280" s="810">
        <f>SUM(O268,O271)</f>
        <v>0</v>
      </c>
      <c r="P280" s="810"/>
      <c r="Q280" s="810"/>
      <c r="R280" s="327"/>
      <c r="S280" s="366"/>
    </row>
    <row r="281" spans="2:19" s="6" customFormat="1" ht="14.25" customHeight="1">
      <c r="B281" s="365"/>
      <c r="C281" s="223"/>
      <c r="D281" s="215" t="s">
        <v>6128</v>
      </c>
      <c r="E281" s="199"/>
      <c r="F281" s="199"/>
      <c r="G281" s="199"/>
      <c r="H281" s="199"/>
      <c r="I281" s="199"/>
      <c r="J281" s="199"/>
      <c r="K281" s="199"/>
      <c r="L281" s="199"/>
      <c r="M281" s="199"/>
      <c r="N281" s="199"/>
      <c r="O281" s="339"/>
      <c r="P281" s="339"/>
      <c r="Q281" s="339"/>
      <c r="R281" s="327"/>
      <c r="S281" s="366"/>
    </row>
    <row r="282" spans="2:19" s="6" customFormat="1" ht="14.25" customHeight="1">
      <c r="B282" s="365"/>
      <c r="C282" s="280">
        <v>10.199999999999999</v>
      </c>
      <c r="D282" s="208" t="s">
        <v>6130</v>
      </c>
      <c r="E282" s="199"/>
      <c r="F282" s="199"/>
      <c r="G282" s="199"/>
      <c r="H282" s="199"/>
      <c r="I282" s="199"/>
      <c r="J282" s="199"/>
      <c r="K282" s="308" t="s">
        <v>225</v>
      </c>
      <c r="L282" s="182"/>
      <c r="M282" s="308" t="s">
        <v>226</v>
      </c>
      <c r="N282" s="182"/>
      <c r="O282" s="308" t="s">
        <v>227</v>
      </c>
      <c r="P282" s="308"/>
      <c r="Q282" s="182" t="s">
        <v>6178</v>
      </c>
      <c r="R282" s="337"/>
      <c r="S282" s="366"/>
    </row>
    <row r="283" spans="2:19" s="6" customFormat="1" ht="14.25" customHeight="1">
      <c r="B283" s="365"/>
      <c r="C283" s="231"/>
      <c r="D283" s="208" t="s">
        <v>6129</v>
      </c>
      <c r="E283" s="199"/>
      <c r="F283" s="199"/>
      <c r="G283" s="199"/>
      <c r="H283" s="199"/>
      <c r="I283" s="199"/>
      <c r="J283" s="199"/>
      <c r="K283" s="325"/>
      <c r="L283" s="199"/>
      <c r="M283" s="325"/>
      <c r="N283" s="339"/>
      <c r="O283" s="325"/>
      <c r="P283" s="339"/>
      <c r="Q283" s="241"/>
      <c r="R283" s="327"/>
      <c r="S283" s="366"/>
    </row>
    <row r="284" spans="2:19" s="6" customFormat="1" ht="14.25" customHeight="1" thickBot="1">
      <c r="B284" s="367"/>
      <c r="C284" s="369"/>
      <c r="D284" s="369"/>
      <c r="E284" s="369"/>
      <c r="F284" s="369"/>
      <c r="G284" s="369"/>
      <c r="H284" s="369"/>
      <c r="I284" s="369"/>
      <c r="J284" s="369"/>
      <c r="K284" s="369"/>
      <c r="L284" s="369"/>
      <c r="M284" s="369"/>
      <c r="N284" s="369"/>
      <c r="O284" s="369"/>
      <c r="P284" s="369"/>
      <c r="Q284" s="369"/>
      <c r="R284" s="368"/>
      <c r="S284" s="370"/>
    </row>
    <row r="285" spans="2:19" s="6" customFormat="1" ht="14.25" customHeight="1" thickTop="1" thickBot="1">
      <c r="C285" s="232"/>
      <c r="D285" s="232"/>
      <c r="E285" s="232"/>
      <c r="F285" s="232"/>
      <c r="G285" s="232"/>
      <c r="H285" s="232"/>
      <c r="I285" s="232"/>
      <c r="J285" s="232"/>
      <c r="K285" s="232"/>
      <c r="L285" s="232"/>
      <c r="M285" s="232"/>
      <c r="N285" s="232"/>
      <c r="O285" s="232"/>
      <c r="P285" s="232"/>
      <c r="Q285" s="232"/>
    </row>
    <row r="286" spans="2:19" s="6" customFormat="1" ht="14.25" customHeight="1" thickTop="1">
      <c r="B286" s="361"/>
      <c r="C286" s="363"/>
      <c r="D286" s="363"/>
      <c r="E286" s="363"/>
      <c r="F286" s="363"/>
      <c r="G286" s="363"/>
      <c r="H286" s="363"/>
      <c r="I286" s="363"/>
      <c r="J286" s="363"/>
      <c r="K286" s="363"/>
      <c r="L286" s="363"/>
      <c r="M286" s="363"/>
      <c r="N286" s="363"/>
      <c r="O286" s="363"/>
      <c r="P286" s="363"/>
      <c r="Q286" s="363"/>
      <c r="R286" s="362"/>
      <c r="S286" s="364"/>
    </row>
    <row r="287" spans="2:19" s="6" customFormat="1" ht="14.25" customHeight="1">
      <c r="B287" s="365"/>
      <c r="C287" s="231" t="s">
        <v>6031</v>
      </c>
      <c r="D287" s="231" t="s">
        <v>6131</v>
      </c>
      <c r="E287" s="199"/>
      <c r="F287" s="199"/>
      <c r="G287" s="199"/>
      <c r="H287" s="199"/>
      <c r="I287" s="199"/>
      <c r="J287" s="199"/>
      <c r="K287" s="199"/>
      <c r="L287" s="199"/>
      <c r="M287" s="199"/>
      <c r="N287" s="199"/>
      <c r="O287" s="199"/>
      <c r="P287" s="199"/>
      <c r="Q287" s="199"/>
      <c r="R287" s="327"/>
      <c r="S287" s="366"/>
    </row>
    <row r="288" spans="2:19" s="6" customFormat="1" ht="14.25" customHeight="1">
      <c r="B288" s="365"/>
      <c r="C288" s="231"/>
      <c r="D288" s="208"/>
      <c r="E288" s="199"/>
      <c r="F288" s="199"/>
      <c r="G288" s="199"/>
      <c r="H288" s="199"/>
      <c r="I288" s="199"/>
      <c r="J288" s="199"/>
      <c r="K288" s="448" t="s">
        <v>11053</v>
      </c>
      <c r="L288" s="448"/>
      <c r="M288" s="448"/>
      <c r="N288" s="354"/>
      <c r="O288" s="448" t="s">
        <v>11054</v>
      </c>
      <c r="P288" s="448"/>
      <c r="Q288" s="448"/>
      <c r="R288" s="327"/>
      <c r="S288" s="366"/>
    </row>
    <row r="289" spans="2:19" s="6" customFormat="1" ht="14.25" customHeight="1">
      <c r="B289" s="365"/>
      <c r="C289" s="280">
        <v>11.1</v>
      </c>
      <c r="D289" s="208" t="s">
        <v>6134</v>
      </c>
      <c r="E289" s="199"/>
      <c r="F289" s="199"/>
      <c r="G289" s="199"/>
      <c r="H289" s="199"/>
      <c r="I289" s="199"/>
      <c r="J289" s="339"/>
      <c r="K289" s="810"/>
      <c r="L289" s="810"/>
      <c r="M289" s="810"/>
      <c r="N289" s="339"/>
      <c r="O289" s="810"/>
      <c r="P289" s="810"/>
      <c r="Q289" s="810"/>
      <c r="R289" s="327"/>
      <c r="S289" s="366"/>
    </row>
    <row r="290" spans="2:19" s="6" customFormat="1" ht="14.25" customHeight="1">
      <c r="B290" s="365"/>
      <c r="C290" s="280">
        <v>11.2</v>
      </c>
      <c r="D290" s="208" t="s">
        <v>6135</v>
      </c>
      <c r="E290" s="199"/>
      <c r="F290" s="199"/>
      <c r="G290" s="199"/>
      <c r="H290" s="199"/>
      <c r="I290" s="199"/>
      <c r="J290" s="339"/>
      <c r="K290" s="651"/>
      <c r="L290" s="652"/>
      <c r="M290" s="653"/>
      <c r="N290" s="339"/>
      <c r="O290" s="651"/>
      <c r="P290" s="652"/>
      <c r="Q290" s="653"/>
      <c r="R290" s="327"/>
      <c r="S290" s="366"/>
    </row>
    <row r="291" spans="2:19" s="6" customFormat="1" ht="14.25" customHeight="1" thickBot="1">
      <c r="B291" s="367"/>
      <c r="C291" s="369"/>
      <c r="D291" s="369"/>
      <c r="E291" s="369"/>
      <c r="F291" s="369"/>
      <c r="G291" s="369"/>
      <c r="H291" s="369"/>
      <c r="I291" s="369"/>
      <c r="J291" s="369"/>
      <c r="K291" s="469"/>
      <c r="L291" s="470"/>
      <c r="M291" s="470"/>
      <c r="N291" s="369"/>
      <c r="O291" s="469"/>
      <c r="P291" s="470"/>
      <c r="Q291" s="470"/>
      <c r="R291" s="368"/>
      <c r="S291" s="370"/>
    </row>
    <row r="292" spans="2:19" s="6" customFormat="1" ht="14.25" customHeight="1" thickTop="1" thickBot="1">
      <c r="C292" s="232"/>
      <c r="D292" s="232"/>
      <c r="E292" s="232"/>
      <c r="F292" s="232"/>
      <c r="G292" s="232"/>
      <c r="H292" s="232"/>
      <c r="I292" s="232"/>
      <c r="J292" s="232"/>
      <c r="K292" s="232"/>
      <c r="L292" s="232"/>
      <c r="M292" s="232"/>
      <c r="N292" s="232"/>
      <c r="O292" s="232"/>
      <c r="P292" s="232"/>
      <c r="Q292" s="232"/>
    </row>
    <row r="293" spans="2:19" s="6" customFormat="1" ht="14.25" customHeight="1" thickTop="1">
      <c r="B293" s="361"/>
      <c r="C293" s="363"/>
      <c r="D293" s="363"/>
      <c r="E293" s="363"/>
      <c r="F293" s="363"/>
      <c r="G293" s="363"/>
      <c r="H293" s="363"/>
      <c r="I293" s="363"/>
      <c r="J293" s="363"/>
      <c r="K293" s="363"/>
      <c r="L293" s="363"/>
      <c r="M293" s="363"/>
      <c r="N293" s="363"/>
      <c r="O293" s="363"/>
      <c r="P293" s="363"/>
      <c r="Q293" s="363"/>
      <c r="R293" s="362"/>
      <c r="S293" s="364"/>
    </row>
    <row r="294" spans="2:19" s="6" customFormat="1" ht="14.25" customHeight="1">
      <c r="B294" s="365"/>
      <c r="C294" s="231" t="s">
        <v>6032</v>
      </c>
      <c r="D294" s="231" t="s">
        <v>6958</v>
      </c>
      <c r="E294" s="199"/>
      <c r="F294" s="199"/>
      <c r="G294" s="199"/>
      <c r="H294" s="199"/>
      <c r="I294" s="199"/>
      <c r="J294" s="199"/>
      <c r="K294" s="220"/>
      <c r="L294" s="634" t="s">
        <v>6136</v>
      </c>
      <c r="M294" s="635"/>
      <c r="N294" s="635"/>
      <c r="O294" s="220"/>
      <c r="P294" s="220"/>
      <c r="Q294" s="220"/>
      <c r="R294" s="86"/>
      <c r="S294" s="366"/>
    </row>
    <row r="295" spans="2:19" s="6" customFormat="1" ht="14.25" customHeight="1">
      <c r="B295" s="365"/>
      <c r="C295" s="231"/>
      <c r="D295" s="208"/>
      <c r="E295" s="199"/>
      <c r="F295" s="199"/>
      <c r="G295" s="199"/>
      <c r="H295" s="199"/>
      <c r="I295" s="199"/>
      <c r="J295" s="199"/>
      <c r="K295" s="220"/>
      <c r="L295" s="635"/>
      <c r="M295" s="635"/>
      <c r="N295" s="635"/>
      <c r="O295" s="220"/>
      <c r="P295" s="220"/>
      <c r="Q295" s="220"/>
      <c r="R295" s="86"/>
      <c r="S295" s="366"/>
    </row>
    <row r="296" spans="2:19" s="6" customFormat="1" ht="14.25" customHeight="1">
      <c r="B296" s="365"/>
      <c r="C296" s="286"/>
      <c r="D296" s="255"/>
      <c r="E296" s="199"/>
      <c r="F296" s="199"/>
      <c r="G296" s="199"/>
      <c r="H296" s="199"/>
      <c r="I296" s="199"/>
      <c r="J296" s="383"/>
      <c r="K296" s="462" t="s">
        <v>6137</v>
      </c>
      <c r="L296" s="347"/>
      <c r="M296" s="462" t="s">
        <v>6138</v>
      </c>
      <c r="N296" s="199"/>
      <c r="O296" s="633" t="str">
        <f>"Утвержденные расходы"&amp;" "&amp;K298&amp;"-"&amp;M298</f>
        <v>Утвержденные расходы -</v>
      </c>
      <c r="P296" s="633"/>
      <c r="Q296" s="596"/>
      <c r="R296" s="86"/>
      <c r="S296" s="366"/>
    </row>
    <row r="297" spans="2:19" s="6" customFormat="1" ht="14.25" customHeight="1">
      <c r="B297" s="365"/>
      <c r="C297" s="286"/>
      <c r="D297" s="255"/>
      <c r="E297" s="199"/>
      <c r="F297" s="199"/>
      <c r="G297" s="199"/>
      <c r="H297" s="199"/>
      <c r="I297" s="199"/>
      <c r="J297" s="346"/>
      <c r="K297" s="463"/>
      <c r="L297" s="347"/>
      <c r="M297" s="463"/>
      <c r="N297" s="199"/>
      <c r="O297" s="633"/>
      <c r="P297" s="633"/>
      <c r="Q297" s="596"/>
      <c r="R297" s="86"/>
      <c r="S297" s="366"/>
    </row>
    <row r="298" spans="2:19" s="6" customFormat="1" ht="14.25" customHeight="1">
      <c r="B298" s="365"/>
      <c r="C298" s="79">
        <v>12.1</v>
      </c>
      <c r="D298" s="92" t="s">
        <v>6959</v>
      </c>
      <c r="E298" s="327"/>
      <c r="F298" s="327"/>
      <c r="G298" s="327"/>
      <c r="H298" s="327"/>
      <c r="I298" s="327"/>
      <c r="J298" s="327"/>
      <c r="K298" s="2"/>
      <c r="L298" s="414"/>
      <c r="M298" s="2"/>
      <c r="N298" s="327"/>
      <c r="O298" s="754"/>
      <c r="P298" s="755"/>
      <c r="Q298" s="756"/>
      <c r="R298" s="86"/>
      <c r="S298" s="366"/>
    </row>
    <row r="299" spans="2:19" s="6" customFormat="1" ht="14.25" customHeight="1">
      <c r="B299" s="365"/>
      <c r="C299" s="93"/>
      <c r="D299" s="93"/>
      <c r="E299" s="327"/>
      <c r="F299" s="327"/>
      <c r="G299" s="327"/>
      <c r="H299" s="327"/>
      <c r="I299" s="327"/>
      <c r="J299" s="327"/>
      <c r="K299" s="327"/>
      <c r="L299" s="327"/>
      <c r="M299" s="94"/>
      <c r="N299" s="94"/>
      <c r="O299" s="757"/>
      <c r="P299" s="758"/>
      <c r="Q299" s="758"/>
      <c r="R299" s="86"/>
      <c r="S299" s="366"/>
    </row>
    <row r="300" spans="2:19" s="6" customFormat="1" ht="14.25" customHeight="1">
      <c r="B300" s="365"/>
      <c r="C300" s="288"/>
      <c r="D300" s="288"/>
      <c r="E300" s="199"/>
      <c r="F300" s="199"/>
      <c r="G300" s="199"/>
      <c r="H300" s="199"/>
      <c r="I300" s="199"/>
      <c r="J300" s="243"/>
      <c r="K300" s="243"/>
      <c r="L300" s="243"/>
      <c r="M300" s="220"/>
      <c r="N300" s="220"/>
      <c r="O300" s="220"/>
      <c r="P300" s="220"/>
      <c r="Q300" s="220"/>
      <c r="R300" s="86"/>
      <c r="S300" s="366"/>
    </row>
    <row r="301" spans="2:19" s="6" customFormat="1" ht="14.25" customHeight="1">
      <c r="B301" s="365"/>
      <c r="C301" s="288"/>
      <c r="D301" s="288"/>
      <c r="E301" s="199"/>
      <c r="F301" s="199"/>
      <c r="G301" s="199"/>
      <c r="H301" s="199"/>
      <c r="I301" s="326">
        <v>2021</v>
      </c>
      <c r="J301" s="326">
        <v>2022</v>
      </c>
      <c r="K301" s="326" t="s">
        <v>6355</v>
      </c>
      <c r="L301" s="326" t="s">
        <v>6381</v>
      </c>
      <c r="M301" s="326" t="s">
        <v>6904</v>
      </c>
      <c r="N301" s="326" t="s">
        <v>6941</v>
      </c>
      <c r="O301" s="326" t="s">
        <v>7601</v>
      </c>
      <c r="P301" s="326" t="s">
        <v>7927</v>
      </c>
      <c r="Q301" s="326" t="s">
        <v>11024</v>
      </c>
      <c r="R301" s="86"/>
      <c r="S301" s="366"/>
    </row>
    <row r="302" spans="2:19" s="6" customFormat="1" ht="14.25" customHeight="1">
      <c r="B302" s="365"/>
      <c r="C302" s="220"/>
      <c r="D302" s="220"/>
      <c r="E302" s="199"/>
      <c r="F302" s="199"/>
      <c r="G302" s="199"/>
      <c r="H302" s="199"/>
      <c r="I302" s="248" t="s">
        <v>6139</v>
      </c>
      <c r="J302" s="248" t="s">
        <v>6139</v>
      </c>
      <c r="K302" s="248" t="s">
        <v>6139</v>
      </c>
      <c r="L302" s="244" t="s">
        <v>6140</v>
      </c>
      <c r="M302" s="244" t="s">
        <v>6140</v>
      </c>
      <c r="N302" s="244" t="s">
        <v>6140</v>
      </c>
      <c r="O302" s="244" t="s">
        <v>6140</v>
      </c>
      <c r="P302" s="244" t="s">
        <v>6140</v>
      </c>
      <c r="Q302" s="244" t="s">
        <v>6140</v>
      </c>
      <c r="R302" s="86"/>
      <c r="S302" s="366"/>
    </row>
    <row r="303" spans="2:19" s="6" customFormat="1" ht="14.25" customHeight="1">
      <c r="B303" s="365"/>
      <c r="C303" s="280">
        <v>12.2</v>
      </c>
      <c r="D303" s="289" t="s">
        <v>6963</v>
      </c>
      <c r="E303" s="199"/>
      <c r="F303" s="199"/>
      <c r="G303" s="199"/>
      <c r="H303" s="333"/>
      <c r="I303" s="245"/>
      <c r="J303" s="245"/>
      <c r="K303" s="245"/>
      <c r="L303" s="245"/>
      <c r="M303" s="245"/>
      <c r="N303" s="245"/>
      <c r="O303" s="245"/>
      <c r="P303" s="245"/>
      <c r="Q303" s="245"/>
      <c r="R303" s="86"/>
      <c r="S303" s="366"/>
    </row>
    <row r="304" spans="2:19" s="6" customFormat="1" ht="14.25" customHeight="1">
      <c r="B304" s="365"/>
      <c r="C304" s="224"/>
      <c r="D304" s="215" t="s">
        <v>6081</v>
      </c>
      <c r="E304" s="199"/>
      <c r="F304" s="199"/>
      <c r="G304" s="199"/>
      <c r="H304" s="199"/>
      <c r="I304" s="290" t="str">
        <f>IF(SUM(I305,I309,I315,I316, I313,I314)&lt;&gt;I303, SUM(I305,I309,I315,I316,I313,I314), "")</f>
        <v/>
      </c>
      <c r="J304" s="290" t="str">
        <f>IF(SUM(J305,J309,J315,J316, J313,J314)&lt;&gt;J303, SUM(J305,J309,J315,J316,J313,J314), "")</f>
        <v/>
      </c>
      <c r="K304" s="349"/>
      <c r="L304" s="349"/>
      <c r="M304" s="349"/>
      <c r="N304" s="349"/>
      <c r="O304" s="349"/>
      <c r="P304" s="349"/>
      <c r="Q304" s="349"/>
      <c r="R304" s="86"/>
      <c r="S304" s="366"/>
    </row>
    <row r="305" spans="2:19" s="6" customFormat="1" ht="14.25" customHeight="1">
      <c r="B305" s="365"/>
      <c r="C305" s="253" t="s">
        <v>1512</v>
      </c>
      <c r="D305" s="98" t="s">
        <v>6141</v>
      </c>
      <c r="E305" s="199"/>
      <c r="F305" s="199"/>
      <c r="G305" s="199"/>
      <c r="H305" s="333" t="str">
        <f>IF(SUM(I306:I308)&lt;&gt;I305, SUM(I306:I308), "")</f>
        <v/>
      </c>
      <c r="I305" s="249">
        <f>SUM(I306:I308)</f>
        <v>0</v>
      </c>
      <c r="J305" s="249">
        <f>SUM(J306:J308)</f>
        <v>0</v>
      </c>
      <c r="K305" s="333" t="str">
        <f>IF(SUM(J306:J308)&lt;&gt;J305, SUM(J306:J308), "")</f>
        <v/>
      </c>
      <c r="L305" s="437"/>
      <c r="M305" s="438"/>
      <c r="N305" s="438"/>
      <c r="O305" s="349"/>
      <c r="P305" s="349"/>
      <c r="Q305" s="349"/>
      <c r="R305" s="86"/>
      <c r="S305" s="366"/>
    </row>
    <row r="306" spans="2:19" s="6" customFormat="1" ht="14.25" customHeight="1">
      <c r="B306" s="365"/>
      <c r="C306" s="291" t="s">
        <v>6925</v>
      </c>
      <c r="D306" s="252" t="s">
        <v>6142</v>
      </c>
      <c r="E306" s="199"/>
      <c r="F306" s="199"/>
      <c r="G306" s="199"/>
      <c r="H306" s="333"/>
      <c r="I306" s="250"/>
      <c r="J306" s="250"/>
      <c r="K306" s="349"/>
      <c r="L306" s="437"/>
      <c r="M306" s="438"/>
      <c r="N306" s="438"/>
      <c r="O306" s="349"/>
      <c r="P306" s="349"/>
      <c r="Q306" s="349"/>
      <c r="R306" s="86"/>
      <c r="S306" s="366"/>
    </row>
    <row r="307" spans="2:19" s="6" customFormat="1" ht="14.25" customHeight="1">
      <c r="B307" s="365"/>
      <c r="C307" s="291" t="s">
        <v>6926</v>
      </c>
      <c r="D307" s="252" t="s">
        <v>6143</v>
      </c>
      <c r="E307" s="199"/>
      <c r="F307" s="199"/>
      <c r="G307" s="199"/>
      <c r="H307" s="333"/>
      <c r="I307" s="245"/>
      <c r="J307" s="245"/>
      <c r="K307" s="349"/>
      <c r="L307" s="468" t="s">
        <v>7912</v>
      </c>
      <c r="M307" s="840"/>
      <c r="N307" s="840"/>
      <c r="O307" s="841"/>
      <c r="P307" s="841"/>
      <c r="Q307" s="841"/>
      <c r="R307" s="86"/>
      <c r="S307" s="366"/>
    </row>
    <row r="308" spans="2:19" s="6" customFormat="1" ht="14.25" customHeight="1">
      <c r="B308" s="365"/>
      <c r="C308" s="291" t="s">
        <v>6927</v>
      </c>
      <c r="D308" s="252" t="s">
        <v>6144</v>
      </c>
      <c r="E308" s="199"/>
      <c r="F308" s="199"/>
      <c r="G308" s="199"/>
      <c r="H308" s="333"/>
      <c r="I308" s="245"/>
      <c r="J308" s="245"/>
      <c r="K308" s="349"/>
      <c r="L308" s="841"/>
      <c r="M308" s="841"/>
      <c r="N308" s="841"/>
      <c r="O308" s="841"/>
      <c r="P308" s="841"/>
      <c r="Q308" s="841"/>
      <c r="R308" s="86"/>
      <c r="S308" s="366"/>
    </row>
    <row r="309" spans="2:19" s="6" customFormat="1" ht="14.25" customHeight="1">
      <c r="B309" s="365"/>
      <c r="C309" s="253" t="s">
        <v>1513</v>
      </c>
      <c r="D309" s="98" t="s">
        <v>6145</v>
      </c>
      <c r="E309" s="199"/>
      <c r="F309" s="199"/>
      <c r="G309" s="199"/>
      <c r="H309" s="333" t="str">
        <f>IF(SUM(I310:I312)&lt;&gt;I309, SUM(I310:I312), "")</f>
        <v/>
      </c>
      <c r="I309" s="249">
        <f>SUM(I310:I312)</f>
        <v>0</v>
      </c>
      <c r="J309" s="249">
        <f>SUM(J310:J312)</f>
        <v>0</v>
      </c>
      <c r="K309" s="333" t="str">
        <f>IF(SUM(J310:J312)&lt;&gt;J309, SUM(J310:J312), "")</f>
        <v/>
      </c>
      <c r="L309" s="841"/>
      <c r="M309" s="841"/>
      <c r="N309" s="841"/>
      <c r="O309" s="841"/>
      <c r="P309" s="841"/>
      <c r="Q309" s="841"/>
      <c r="R309" s="86"/>
      <c r="S309" s="366"/>
    </row>
    <row r="310" spans="2:19" s="6" customFormat="1" ht="14.25" customHeight="1">
      <c r="B310" s="365"/>
      <c r="C310" s="291" t="s">
        <v>1514</v>
      </c>
      <c r="D310" s="252" t="s">
        <v>6142</v>
      </c>
      <c r="E310" s="199"/>
      <c r="F310" s="199"/>
      <c r="G310" s="199"/>
      <c r="H310" s="333"/>
      <c r="I310" s="245"/>
      <c r="J310" s="245"/>
      <c r="K310" s="349"/>
      <c r="L310" s="841"/>
      <c r="M310" s="841"/>
      <c r="N310" s="841"/>
      <c r="O310" s="841"/>
      <c r="P310" s="841"/>
      <c r="Q310" s="841"/>
      <c r="R310" s="86"/>
      <c r="S310" s="366"/>
    </row>
    <row r="311" spans="2:19" s="6" customFormat="1" ht="14.25" customHeight="1">
      <c r="B311" s="365"/>
      <c r="C311" s="291" t="s">
        <v>1515</v>
      </c>
      <c r="D311" s="252" t="s">
        <v>6143</v>
      </c>
      <c r="E311" s="199"/>
      <c r="F311" s="199"/>
      <c r="G311" s="199"/>
      <c r="H311" s="333"/>
      <c r="I311" s="245"/>
      <c r="J311" s="245"/>
      <c r="K311" s="349"/>
      <c r="L311" s="841"/>
      <c r="M311" s="841"/>
      <c r="N311" s="841"/>
      <c r="O311" s="841"/>
      <c r="P311" s="841"/>
      <c r="Q311" s="841"/>
      <c r="R311" s="86"/>
      <c r="S311" s="366"/>
    </row>
    <row r="312" spans="2:19" s="6" customFormat="1" ht="14.25" customHeight="1">
      <c r="B312" s="365"/>
      <c r="C312" s="291" t="s">
        <v>1516</v>
      </c>
      <c r="D312" s="252" t="s">
        <v>6146</v>
      </c>
      <c r="E312" s="199"/>
      <c r="F312" s="199"/>
      <c r="G312" s="199"/>
      <c r="H312" s="333"/>
      <c r="I312" s="245"/>
      <c r="J312" s="245"/>
      <c r="K312" s="349"/>
      <c r="L312" s="841"/>
      <c r="M312" s="841"/>
      <c r="N312" s="841"/>
      <c r="O312" s="841"/>
      <c r="P312" s="841"/>
      <c r="Q312" s="841"/>
      <c r="R312" s="86"/>
      <c r="S312" s="366"/>
    </row>
    <row r="313" spans="2:19" s="6" customFormat="1" ht="14.25" customHeight="1">
      <c r="B313" s="365"/>
      <c r="C313" s="253" t="s">
        <v>6928</v>
      </c>
      <c r="D313" s="98" t="s">
        <v>6039</v>
      </c>
      <c r="E313" s="199"/>
      <c r="F313" s="199"/>
      <c r="G313" s="199"/>
      <c r="H313" s="333"/>
      <c r="I313" s="245"/>
      <c r="J313" s="245"/>
      <c r="K313" s="349"/>
      <c r="L313" s="841"/>
      <c r="M313" s="841"/>
      <c r="N313" s="841"/>
      <c r="O313" s="841"/>
      <c r="P313" s="841"/>
      <c r="Q313" s="841"/>
      <c r="R313" s="86"/>
      <c r="S313" s="366"/>
    </row>
    <row r="314" spans="2:19" s="6" customFormat="1" ht="14.25" customHeight="1">
      <c r="B314" s="365"/>
      <c r="C314" s="253" t="s">
        <v>6929</v>
      </c>
      <c r="D314" s="98" t="s">
        <v>6147</v>
      </c>
      <c r="E314" s="199"/>
      <c r="F314" s="199"/>
      <c r="G314" s="199"/>
      <c r="H314" s="333"/>
      <c r="I314" s="245"/>
      <c r="J314" s="245"/>
      <c r="K314" s="349"/>
      <c r="L314" s="841"/>
      <c r="M314" s="841"/>
      <c r="N314" s="841"/>
      <c r="O314" s="841"/>
      <c r="P314" s="841"/>
      <c r="Q314" s="841"/>
      <c r="R314" s="86"/>
      <c r="S314" s="366"/>
    </row>
    <row r="315" spans="2:19" s="6" customFormat="1" ht="14.25" customHeight="1">
      <c r="B315" s="365"/>
      <c r="C315" s="253" t="s">
        <v>6930</v>
      </c>
      <c r="D315" s="98" t="s">
        <v>6148</v>
      </c>
      <c r="E315" s="199"/>
      <c r="F315" s="199"/>
      <c r="G315" s="199"/>
      <c r="H315" s="333"/>
      <c r="I315" s="245"/>
      <c r="J315" s="245"/>
      <c r="K315" s="349"/>
      <c r="L315" s="841"/>
      <c r="M315" s="841"/>
      <c r="N315" s="841"/>
      <c r="O315" s="841"/>
      <c r="P315" s="841"/>
      <c r="Q315" s="841"/>
      <c r="R315" s="86"/>
      <c r="S315" s="366"/>
    </row>
    <row r="316" spans="2:19" s="6" customFormat="1" ht="14.25" customHeight="1">
      <c r="B316" s="365"/>
      <c r="C316" s="253" t="s">
        <v>6931</v>
      </c>
      <c r="D316" s="98" t="s">
        <v>6149</v>
      </c>
      <c r="E316" s="199"/>
      <c r="F316" s="199"/>
      <c r="G316" s="199"/>
      <c r="H316" s="333"/>
      <c r="I316" s="245"/>
      <c r="J316" s="245"/>
      <c r="K316" s="349"/>
      <c r="L316" s="841"/>
      <c r="M316" s="841"/>
      <c r="N316" s="841"/>
      <c r="O316" s="841"/>
      <c r="P316" s="841"/>
      <c r="Q316" s="841"/>
      <c r="R316" s="86"/>
      <c r="S316" s="366"/>
    </row>
    <row r="317" spans="2:19" s="6" customFormat="1" ht="14.25" customHeight="1">
      <c r="B317" s="365"/>
      <c r="C317" s="253"/>
      <c r="D317" s="98"/>
      <c r="E317" s="199"/>
      <c r="F317" s="199"/>
      <c r="G317" s="199"/>
      <c r="H317" s="333"/>
      <c r="I317" s="199"/>
      <c r="J317" s="349"/>
      <c r="K317" s="349"/>
      <c r="L317" s="841"/>
      <c r="M317" s="841"/>
      <c r="N317" s="841"/>
      <c r="O317" s="841"/>
      <c r="P317" s="841"/>
      <c r="Q317" s="841"/>
      <c r="R317" s="86"/>
      <c r="S317" s="366"/>
    </row>
    <row r="318" spans="2:19" s="6" customFormat="1" ht="14.25" customHeight="1">
      <c r="B318" s="365"/>
      <c r="C318" s="253"/>
      <c r="D318" s="98"/>
      <c r="E318" s="199"/>
      <c r="F318" s="199"/>
      <c r="G318" s="199"/>
      <c r="H318" s="333"/>
      <c r="I318" s="326">
        <v>2021</v>
      </c>
      <c r="J318" s="326">
        <v>2022</v>
      </c>
      <c r="K318" s="349"/>
      <c r="L318" s="841"/>
      <c r="M318" s="841"/>
      <c r="N318" s="841"/>
      <c r="O318" s="841"/>
      <c r="P318" s="841"/>
      <c r="Q318" s="841"/>
      <c r="R318" s="86"/>
      <c r="S318" s="366"/>
    </row>
    <row r="319" spans="2:19" s="6" customFormat="1" ht="14.25" customHeight="1">
      <c r="B319" s="365"/>
      <c r="C319" s="253"/>
      <c r="D319" s="98"/>
      <c r="E319" s="199"/>
      <c r="F319" s="199"/>
      <c r="G319" s="199"/>
      <c r="H319" s="333"/>
      <c r="I319" s="248" t="s">
        <v>6139</v>
      </c>
      <c r="J319" s="248" t="s">
        <v>6139</v>
      </c>
      <c r="K319" s="349"/>
      <c r="L319" s="349"/>
      <c r="M319" s="349"/>
      <c r="N319" s="349"/>
      <c r="O319" s="349"/>
      <c r="P319" s="349"/>
      <c r="Q319" s="349"/>
      <c r="R319" s="86"/>
      <c r="S319" s="366"/>
    </row>
    <row r="320" spans="2:19" s="6" customFormat="1" ht="14.25" customHeight="1">
      <c r="B320" s="365"/>
      <c r="C320" s="253"/>
      <c r="D320" s="289" t="s">
        <v>7891</v>
      </c>
      <c r="E320" s="199"/>
      <c r="F320" s="199"/>
      <c r="G320" s="199"/>
      <c r="H320" s="333"/>
      <c r="I320" s="245">
        <f>I303</f>
        <v>0</v>
      </c>
      <c r="J320" s="245">
        <f>J303</f>
        <v>0</v>
      </c>
      <c r="K320" s="349"/>
      <c r="L320" s="349"/>
      <c r="M320" s="349"/>
      <c r="N320" s="349"/>
      <c r="O320" s="349"/>
      <c r="P320" s="349"/>
      <c r="Q320" s="349"/>
      <c r="R320" s="86"/>
      <c r="S320" s="366"/>
    </row>
    <row r="321" spans="1:19" s="6" customFormat="1" ht="14.25" customHeight="1">
      <c r="B321" s="365"/>
      <c r="C321" s="253"/>
      <c r="D321" s="215" t="s">
        <v>6081</v>
      </c>
      <c r="E321" s="199"/>
      <c r="F321" s="199"/>
      <c r="G321" s="199"/>
      <c r="H321" s="199"/>
      <c r="I321" s="333" t="str">
        <f>IF(SUM(I322,I323)&lt;&gt;I320, SUM(I322,I323), "")</f>
        <v/>
      </c>
      <c r="J321" s="333" t="str">
        <f>IF(SUM(J322,J323)&lt;&gt;J320, SUM(J322,J323), "")</f>
        <v/>
      </c>
      <c r="K321" s="349"/>
      <c r="L321" s="349"/>
      <c r="M321" s="349"/>
      <c r="N321" s="349"/>
      <c r="O321" s="349"/>
      <c r="P321" s="349"/>
      <c r="Q321" s="349"/>
      <c r="R321" s="86"/>
      <c r="S321" s="366"/>
    </row>
    <row r="322" spans="1:19" s="6" customFormat="1" ht="14.25" customHeight="1">
      <c r="B322" s="365"/>
      <c r="C322" s="224" t="s">
        <v>6924</v>
      </c>
      <c r="D322" s="254" t="s">
        <v>6960</v>
      </c>
      <c r="E322" s="199"/>
      <c r="F322" s="199"/>
      <c r="G322" s="199"/>
      <c r="H322" s="333"/>
      <c r="I322" s="245"/>
      <c r="J322" s="245"/>
      <c r="K322" s="349"/>
      <c r="L322" s="349"/>
      <c r="M322" s="349"/>
      <c r="N322" s="349"/>
      <c r="O322" s="349"/>
      <c r="P322" s="349"/>
      <c r="Q322" s="349"/>
      <c r="R322" s="86"/>
      <c r="S322" s="366"/>
    </row>
    <row r="323" spans="1:19" s="6" customFormat="1" ht="14.25" customHeight="1">
      <c r="B323" s="365"/>
      <c r="C323" s="224" t="s">
        <v>6932</v>
      </c>
      <c r="D323" s="254" t="s">
        <v>6917</v>
      </c>
      <c r="E323" s="199"/>
      <c r="F323" s="199"/>
      <c r="G323" s="199"/>
      <c r="H323" s="333"/>
      <c r="I323" s="245"/>
      <c r="J323" s="245"/>
      <c r="K323" s="349"/>
      <c r="L323" s="349"/>
      <c r="M323" s="349"/>
      <c r="N323" s="349"/>
      <c r="O323" s="349"/>
      <c r="P323" s="349"/>
      <c r="Q323" s="349"/>
      <c r="R323" s="86"/>
      <c r="S323" s="366"/>
    </row>
    <row r="324" spans="1:19" s="6" customFormat="1" ht="14.25" customHeight="1">
      <c r="B324" s="365"/>
      <c r="C324" s="218"/>
      <c r="D324" s="255"/>
      <c r="E324" s="199"/>
      <c r="F324" s="199"/>
      <c r="G324" s="199"/>
      <c r="H324" s="199"/>
      <c r="I324" s="199"/>
      <c r="J324" s="349"/>
      <c r="K324" s="349"/>
      <c r="L324" s="349"/>
      <c r="M324" s="349"/>
      <c r="N324" s="349"/>
      <c r="O324" s="349"/>
      <c r="P324" s="349"/>
      <c r="Q324" s="349"/>
      <c r="R324" s="86"/>
      <c r="S324" s="366"/>
    </row>
    <row r="325" spans="1:19" s="6" customFormat="1" ht="14.25" customHeight="1">
      <c r="B325" s="365"/>
      <c r="C325" s="255"/>
      <c r="D325" s="255"/>
      <c r="E325" s="199"/>
      <c r="F325" s="199"/>
      <c r="G325" s="199"/>
      <c r="H325" s="199"/>
      <c r="I325" s="199"/>
      <c r="J325" s="246"/>
      <c r="K325" s="246"/>
      <c r="L325" s="247" t="s">
        <v>6150</v>
      </c>
      <c r="M325" s="349"/>
      <c r="N325" s="349"/>
      <c r="O325" s="349"/>
      <c r="P325" s="349"/>
      <c r="Q325" s="349"/>
      <c r="R325" s="86"/>
      <c r="S325" s="366"/>
    </row>
    <row r="326" spans="1:19" s="6" customFormat="1" ht="14.25" customHeight="1">
      <c r="B326" s="365"/>
      <c r="C326" s="218"/>
      <c r="D326" s="255"/>
      <c r="E326" s="199"/>
      <c r="F326" s="199"/>
      <c r="G326" s="199"/>
      <c r="H326" s="199"/>
      <c r="I326" s="199"/>
      <c r="J326" s="220"/>
      <c r="K326" s="220"/>
      <c r="L326" s="349"/>
      <c r="M326" s="349"/>
      <c r="N326" s="349"/>
      <c r="O326" s="349"/>
      <c r="P326" s="349"/>
      <c r="Q326" s="349"/>
      <c r="R326" s="86"/>
      <c r="S326" s="366"/>
    </row>
    <row r="327" spans="1:19" s="6" customFormat="1" ht="14.25" customHeight="1">
      <c r="B327" s="365"/>
      <c r="C327" s="280">
        <v>12.3</v>
      </c>
      <c r="D327" s="74" t="s">
        <v>6151</v>
      </c>
      <c r="E327" s="199"/>
      <c r="F327" s="199"/>
      <c r="G327" s="199"/>
      <c r="H327" s="199"/>
      <c r="I327" s="199"/>
      <c r="J327" s="199"/>
      <c r="K327" s="199"/>
      <c r="L327" s="199"/>
      <c r="M327" s="199"/>
      <c r="N327" s="199"/>
      <c r="O327" s="339"/>
      <c r="P327" s="339"/>
      <c r="Q327" s="339"/>
      <c r="R327" s="327"/>
      <c r="S327" s="366"/>
    </row>
    <row r="328" spans="1:19" s="6" customFormat="1" ht="14.25" customHeight="1">
      <c r="B328" s="365"/>
      <c r="C328" s="34"/>
      <c r="D328" s="68"/>
      <c r="E328" s="327"/>
      <c r="F328" s="327"/>
      <c r="G328" s="327"/>
      <c r="H328" s="327"/>
      <c r="I328" s="327"/>
      <c r="J328" s="327"/>
      <c r="K328" s="327"/>
      <c r="L328" s="327"/>
      <c r="M328" s="327"/>
      <c r="N328" s="327"/>
      <c r="O328" s="337"/>
      <c r="P328" s="337"/>
      <c r="Q328" s="337"/>
      <c r="R328" s="327"/>
      <c r="S328" s="366"/>
    </row>
    <row r="329" spans="1:19" s="6" customFormat="1" ht="14.25" customHeight="1">
      <c r="B329" s="365"/>
      <c r="C329" s="34"/>
      <c r="D329" s="621"/>
      <c r="E329" s="622"/>
      <c r="F329" s="622"/>
      <c r="G329" s="622"/>
      <c r="H329" s="622"/>
      <c r="I329" s="622"/>
      <c r="J329" s="622"/>
      <c r="K329" s="622"/>
      <c r="L329" s="622"/>
      <c r="M329" s="622"/>
      <c r="N329" s="623"/>
      <c r="O329" s="623"/>
      <c r="P329" s="623"/>
      <c r="Q329" s="624"/>
      <c r="R329" s="327"/>
      <c r="S329" s="366"/>
    </row>
    <row r="330" spans="1:19" s="6" customFormat="1" ht="14.25" customHeight="1">
      <c r="B330" s="365"/>
      <c r="C330" s="34"/>
      <c r="D330" s="625"/>
      <c r="E330" s="626"/>
      <c r="F330" s="626"/>
      <c r="G330" s="626"/>
      <c r="H330" s="626"/>
      <c r="I330" s="626"/>
      <c r="J330" s="626"/>
      <c r="K330" s="626"/>
      <c r="L330" s="626"/>
      <c r="M330" s="626"/>
      <c r="N330" s="627"/>
      <c r="O330" s="627"/>
      <c r="P330" s="627"/>
      <c r="Q330" s="628"/>
      <c r="R330" s="327"/>
      <c r="S330" s="366"/>
    </row>
    <row r="331" spans="1:19" s="6" customFormat="1" ht="14.25" customHeight="1">
      <c r="B331" s="365"/>
      <c r="C331" s="34"/>
      <c r="D331" s="629"/>
      <c r="E331" s="630"/>
      <c r="F331" s="630"/>
      <c r="G331" s="630"/>
      <c r="H331" s="630"/>
      <c r="I331" s="630"/>
      <c r="J331" s="630"/>
      <c r="K331" s="630"/>
      <c r="L331" s="630"/>
      <c r="M331" s="630"/>
      <c r="N331" s="631"/>
      <c r="O331" s="631"/>
      <c r="P331" s="631"/>
      <c r="Q331" s="632"/>
      <c r="R331" s="327"/>
      <c r="S331" s="366"/>
    </row>
    <row r="332" spans="1:19" s="6" customFormat="1" ht="14.25" customHeight="1" thickBot="1">
      <c r="B332" s="367"/>
      <c r="C332" s="368"/>
      <c r="D332" s="368"/>
      <c r="E332" s="368"/>
      <c r="F332" s="368"/>
      <c r="G332" s="368"/>
      <c r="H332" s="368"/>
      <c r="I332" s="368"/>
      <c r="J332" s="368"/>
      <c r="K332" s="368"/>
      <c r="L332" s="368"/>
      <c r="M332" s="368"/>
      <c r="N332" s="368"/>
      <c r="O332" s="368"/>
      <c r="P332" s="368"/>
      <c r="Q332" s="368"/>
      <c r="R332" s="368"/>
      <c r="S332" s="370"/>
    </row>
    <row r="333" spans="1:19" s="9" customFormat="1" ht="14.25" customHeight="1" thickTop="1" thickBot="1">
      <c r="A333" s="16"/>
    </row>
    <row r="334" spans="1:19" s="9" customFormat="1" ht="14.25" customHeight="1" thickTop="1">
      <c r="A334" s="16"/>
      <c r="B334" s="361"/>
      <c r="C334" s="362"/>
      <c r="D334" s="362"/>
      <c r="E334" s="362"/>
      <c r="F334" s="362"/>
      <c r="G334" s="362"/>
      <c r="H334" s="362"/>
      <c r="I334" s="362"/>
      <c r="J334" s="362"/>
      <c r="K334" s="363"/>
      <c r="L334" s="363"/>
      <c r="M334" s="363"/>
      <c r="N334" s="363"/>
      <c r="O334" s="363"/>
      <c r="P334" s="363"/>
      <c r="Q334" s="363"/>
      <c r="R334" s="362"/>
      <c r="S334" s="364"/>
    </row>
    <row r="335" spans="1:19" s="9" customFormat="1" ht="14.25" customHeight="1">
      <c r="A335" s="16"/>
      <c r="B335" s="365"/>
      <c r="C335" s="231" t="s">
        <v>10992</v>
      </c>
      <c r="D335" s="231" t="s">
        <v>10955</v>
      </c>
      <c r="E335" s="327"/>
      <c r="F335" s="327"/>
      <c r="G335" s="327"/>
      <c r="H335" s="327"/>
      <c r="I335" s="327"/>
      <c r="J335" s="327"/>
      <c r="K335" s="199"/>
      <c r="L335" s="199"/>
      <c r="M335" s="199"/>
      <c r="N335" s="199"/>
      <c r="O335" s="199"/>
      <c r="P335" s="199"/>
      <c r="Q335" s="199"/>
      <c r="R335" s="327"/>
      <c r="S335" s="366"/>
    </row>
    <row r="336" spans="1:19" s="9" customFormat="1" ht="14.25" customHeight="1">
      <c r="A336" s="16"/>
      <c r="B336" s="365"/>
      <c r="C336" s="327"/>
      <c r="D336" s="327"/>
      <c r="E336" s="327"/>
      <c r="F336" s="327"/>
      <c r="G336" s="327"/>
      <c r="H336" s="327"/>
      <c r="I336" s="327"/>
      <c r="J336" s="327"/>
      <c r="K336" s="448" t="s">
        <v>11053</v>
      </c>
      <c r="L336" s="448"/>
      <c r="M336" s="448"/>
      <c r="N336" s="354"/>
      <c r="O336" s="448" t="s">
        <v>11054</v>
      </c>
      <c r="P336" s="448"/>
      <c r="Q336" s="448"/>
      <c r="R336" s="327"/>
      <c r="S336" s="366"/>
    </row>
    <row r="337" spans="1:19" s="9" customFormat="1" ht="14.25" customHeight="1">
      <c r="A337" s="16"/>
      <c r="B337" s="365"/>
      <c r="C337" s="212">
        <v>13.1</v>
      </c>
      <c r="D337" s="184" t="s">
        <v>10952</v>
      </c>
      <c r="E337" s="220"/>
      <c r="F337" s="220"/>
      <c r="G337" s="220"/>
      <c r="H337" s="220"/>
      <c r="I337" s="220"/>
      <c r="J337" s="220"/>
      <c r="K337" s="644"/>
      <c r="L337" s="645"/>
      <c r="M337" s="646"/>
      <c r="N337" s="182"/>
      <c r="O337" s="641"/>
      <c r="P337" s="642"/>
      <c r="Q337" s="643"/>
      <c r="R337" s="356"/>
      <c r="S337" s="366"/>
    </row>
    <row r="338" spans="1:19" s="9" customFormat="1" ht="14.25" customHeight="1" thickBot="1">
      <c r="A338" s="16"/>
      <c r="B338" s="367"/>
      <c r="C338" s="368"/>
      <c r="D338" s="368"/>
      <c r="E338" s="368"/>
      <c r="F338" s="368"/>
      <c r="G338" s="368"/>
      <c r="H338" s="368"/>
      <c r="I338" s="368"/>
      <c r="J338" s="368"/>
      <c r="K338" s="369"/>
      <c r="L338" s="369"/>
      <c r="M338" s="369"/>
      <c r="N338" s="369"/>
      <c r="O338" s="369"/>
      <c r="P338" s="369"/>
      <c r="Q338" s="369"/>
      <c r="R338" s="368"/>
      <c r="S338" s="370"/>
    </row>
    <row r="339" spans="1:19" s="9" customFormat="1" ht="14.25" customHeight="1" thickTop="1" thickBot="1">
      <c r="A339" s="16"/>
      <c r="B339" s="12"/>
      <c r="C339" s="12"/>
      <c r="D339" s="12"/>
      <c r="E339" s="12"/>
      <c r="F339" s="12"/>
      <c r="G339" s="12"/>
      <c r="H339" s="12"/>
      <c r="I339" s="11"/>
      <c r="J339" s="11"/>
      <c r="K339" s="344"/>
      <c r="L339" s="344"/>
      <c r="M339" s="344"/>
      <c r="N339" s="344"/>
      <c r="O339" s="344"/>
      <c r="P339" s="344"/>
      <c r="Q339" s="344"/>
      <c r="R339" s="164"/>
      <c r="S339" s="164"/>
    </row>
    <row r="340" spans="1:19" s="9" customFormat="1" ht="14.25" customHeight="1" thickTop="1">
      <c r="A340" s="16"/>
      <c r="B340" s="371"/>
      <c r="C340" s="372"/>
      <c r="D340" s="372"/>
      <c r="E340" s="372"/>
      <c r="F340" s="372"/>
      <c r="G340" s="372"/>
      <c r="H340" s="372"/>
      <c r="I340" s="372"/>
      <c r="J340" s="372"/>
      <c r="K340" s="372"/>
      <c r="L340" s="372"/>
      <c r="M340" s="372"/>
      <c r="N340" s="372"/>
      <c r="O340" s="372"/>
      <c r="P340" s="372"/>
      <c r="Q340" s="372"/>
      <c r="R340" s="372"/>
      <c r="S340" s="373"/>
    </row>
    <row r="341" spans="1:19" s="9" customFormat="1" ht="14.25" customHeight="1">
      <c r="A341" s="16"/>
      <c r="B341" s="374"/>
      <c r="C341" s="231" t="s">
        <v>10993</v>
      </c>
      <c r="D341" s="231" t="s">
        <v>10994</v>
      </c>
      <c r="E341" s="327"/>
      <c r="F341" s="327"/>
      <c r="G341" s="327"/>
      <c r="H341" s="322"/>
      <c r="I341" s="322"/>
      <c r="J341" s="322"/>
      <c r="K341" s="322"/>
      <c r="L341" s="322"/>
      <c r="M341" s="322"/>
      <c r="N341" s="322"/>
      <c r="O341" s="322"/>
      <c r="P341" s="322"/>
      <c r="Q341" s="322"/>
      <c r="R341" s="322"/>
      <c r="S341" s="375"/>
    </row>
    <row r="342" spans="1:19" s="9" customFormat="1" ht="14.25" customHeight="1">
      <c r="A342" s="16"/>
      <c r="B342" s="374"/>
      <c r="C342" s="330"/>
      <c r="D342" s="231"/>
      <c r="E342" s="327"/>
      <c r="F342" s="327"/>
      <c r="G342" s="327"/>
      <c r="H342" s="322"/>
      <c r="I342" s="322"/>
      <c r="J342" s="322"/>
      <c r="K342" s="322"/>
      <c r="L342" s="322"/>
      <c r="M342" s="322"/>
      <c r="N342" s="322"/>
      <c r="O342" s="322"/>
      <c r="P342" s="322"/>
      <c r="Q342" s="322"/>
      <c r="R342" s="322"/>
      <c r="S342" s="375"/>
    </row>
    <row r="343" spans="1:19" s="9" customFormat="1" ht="14.25" customHeight="1">
      <c r="A343" s="16"/>
      <c r="B343" s="374"/>
      <c r="C343" s="330"/>
      <c r="D343" s="199" t="s">
        <v>10995</v>
      </c>
      <c r="E343" s="327"/>
      <c r="F343" s="327"/>
      <c r="G343" s="327"/>
      <c r="H343" s="322"/>
      <c r="I343" s="322"/>
      <c r="J343" s="322"/>
      <c r="K343" s="322"/>
      <c r="L343" s="322"/>
      <c r="M343" s="322"/>
      <c r="N343" s="322"/>
      <c r="O343" s="322"/>
      <c r="P343" s="322"/>
      <c r="Q343" s="322"/>
      <c r="R343" s="322"/>
      <c r="S343" s="375"/>
    </row>
    <row r="344" spans="1:19" s="9" customFormat="1" ht="14.25" customHeight="1">
      <c r="A344" s="16"/>
      <c r="B344" s="374"/>
      <c r="C344" s="322"/>
      <c r="D344" s="322"/>
      <c r="E344" s="322"/>
      <c r="F344" s="322"/>
      <c r="G344" s="322"/>
      <c r="H344" s="322"/>
      <c r="I344" s="428" t="s">
        <v>10996</v>
      </c>
      <c r="J344" s="428"/>
      <c r="K344" s="428"/>
      <c r="L344" s="428"/>
      <c r="M344" s="220"/>
      <c r="N344" s="428" t="s">
        <v>10997</v>
      </c>
      <c r="O344" s="428"/>
      <c r="P344" s="428"/>
      <c r="Q344" s="428"/>
      <c r="R344" s="322"/>
      <c r="S344" s="375"/>
    </row>
    <row r="345" spans="1:19" s="9" customFormat="1" ht="14.25" customHeight="1">
      <c r="A345" s="16"/>
      <c r="B345" s="374"/>
      <c r="C345" s="322"/>
      <c r="D345" s="322"/>
      <c r="E345" s="322"/>
      <c r="F345" s="322"/>
      <c r="G345" s="322"/>
      <c r="H345" s="322"/>
      <c r="I345" s="428">
        <v>2022</v>
      </c>
      <c r="J345" s="428"/>
      <c r="K345" s="428">
        <v>2021</v>
      </c>
      <c r="L345" s="428"/>
      <c r="M345" s="220"/>
      <c r="N345" s="428">
        <v>2022</v>
      </c>
      <c r="O345" s="428"/>
      <c r="P345" s="428">
        <v>2021</v>
      </c>
      <c r="Q345" s="428"/>
      <c r="R345" s="322"/>
      <c r="S345" s="375"/>
    </row>
    <row r="346" spans="1:19" s="9" customFormat="1" ht="14.25" customHeight="1">
      <c r="A346" s="16"/>
      <c r="B346" s="374"/>
      <c r="C346" s="321"/>
      <c r="D346" s="321"/>
      <c r="E346" s="321"/>
      <c r="F346" s="321"/>
      <c r="G346" s="322"/>
      <c r="H346" s="322"/>
      <c r="I346" s="428" t="s">
        <v>10953</v>
      </c>
      <c r="J346" s="428"/>
      <c r="K346" s="429" t="s">
        <v>10954</v>
      </c>
      <c r="L346" s="429"/>
      <c r="M346" s="220"/>
      <c r="N346" s="428" t="s">
        <v>10953</v>
      </c>
      <c r="O346" s="428"/>
      <c r="P346" s="429" t="s">
        <v>10954</v>
      </c>
      <c r="Q346" s="429"/>
      <c r="R346" s="322"/>
      <c r="S346" s="375"/>
    </row>
    <row r="347" spans="1:19" s="9" customFormat="1" ht="14.25" customHeight="1">
      <c r="A347" s="16"/>
      <c r="B347" s="374"/>
      <c r="C347" s="221">
        <v>14.1</v>
      </c>
      <c r="D347" s="358" t="s">
        <v>6117</v>
      </c>
      <c r="E347" s="322"/>
      <c r="F347" s="322"/>
      <c r="G347" s="322"/>
      <c r="H347" s="322"/>
      <c r="I347" s="422" t="str">
        <f>IF(ISNUMBER(K145/F$40),K145/F$40*VLOOKUP(O43,Sheet1!$A$2:$F$11,6,FALSE),"")</f>
        <v/>
      </c>
      <c r="J347" s="422"/>
      <c r="K347" s="422" t="str">
        <f>IF(ISNUMBER(O145/H$40),O145/H$40*VLOOKUP(O43,Sheet1!$A$2:$F$11,6,FALSE),"")</f>
        <v/>
      </c>
      <c r="L347" s="422"/>
      <c r="M347" s="322"/>
      <c r="N347" s="423" t="str">
        <f>IF(ISNUMBER(K145/F$47),K145/F$47*VLOOKUP(O43,Sheet1!$A$2:$F$11,6,FALSE),"")</f>
        <v/>
      </c>
      <c r="O347" s="424"/>
      <c r="P347" s="423" t="str">
        <f>IF(ISNUMBER(O145/H$47),O145/H$47*VLOOKUP(O43,Sheet1!$A$2:$F$11,6,FALSE),"")</f>
        <v/>
      </c>
      <c r="Q347" s="424"/>
      <c r="R347" s="322"/>
      <c r="S347" s="375"/>
    </row>
    <row r="348" spans="1:19" s="9" customFormat="1" ht="14.25" customHeight="1">
      <c r="A348" s="16"/>
      <c r="B348" s="374"/>
      <c r="C348" s="221">
        <v>14.2</v>
      </c>
      <c r="D348" s="358" t="s">
        <v>10962</v>
      </c>
      <c r="E348" s="322"/>
      <c r="F348" s="322"/>
      <c r="G348" s="322"/>
      <c r="H348" s="322"/>
      <c r="I348" s="423" t="str">
        <f>IF(ISNUMBER(K147/F$40),K147/F$40*VLOOKUP(O43,Sheet1!$A$2:$F$11,6,FALSE),"")</f>
        <v/>
      </c>
      <c r="J348" s="424"/>
      <c r="K348" s="422" t="str">
        <f>IF(ISNUMBER(O147/H$40),O147/H$40*VLOOKUP(O43,Sheet1!$A$2:$F$11,6,FALSE),"")</f>
        <v/>
      </c>
      <c r="L348" s="422"/>
      <c r="M348" s="322"/>
      <c r="N348" s="423" t="str">
        <f>IF(ISNUMBER(K147/F$47),K147/F$47*VLOOKUP(O43,Sheet1!$A$2:$F$11,6,FALSE),"")</f>
        <v/>
      </c>
      <c r="O348" s="424"/>
      <c r="P348" s="423" t="str">
        <f>IF(ISNUMBER(O147/H$47),O147/H$47*VLOOKUP(O43,Sheet1!$A$2:$F$11,6,FALSE),"")</f>
        <v/>
      </c>
      <c r="Q348" s="424"/>
      <c r="R348" s="322"/>
      <c r="S348" s="375"/>
    </row>
    <row r="349" spans="1:19" s="9" customFormat="1" ht="14.25" customHeight="1">
      <c r="A349" s="16"/>
      <c r="B349" s="374"/>
      <c r="C349" s="221">
        <v>14.3</v>
      </c>
      <c r="D349" s="358" t="s">
        <v>6945</v>
      </c>
      <c r="E349" s="322"/>
      <c r="F349" s="322"/>
      <c r="G349" s="322"/>
      <c r="H349" s="322"/>
      <c r="I349" s="422" t="str">
        <f>IF(ISNUMBER(K157/F$40),K157/F$40*VLOOKUP(O43,Sheet1!$A$2:$F$11,6,FALSE),"")</f>
        <v/>
      </c>
      <c r="J349" s="422"/>
      <c r="K349" s="422" t="str">
        <f>IF(ISNUMBER(O157/H$40),O157/H$40*VLOOKUP(O43,Sheet1!$A$2:$F$11,6,FALSE),"")</f>
        <v/>
      </c>
      <c r="L349" s="422"/>
      <c r="M349" s="322"/>
      <c r="N349" s="423" t="str">
        <f>IF(ISNUMBER(K157/F$47),K157/F$47*VLOOKUP(O43,Sheet1!$A$2:$F$11,6,FALSE),"")</f>
        <v/>
      </c>
      <c r="O349" s="424"/>
      <c r="P349" s="423" t="str">
        <f>IF(ISNUMBER(O157/H$47),O157/H$47*VLOOKUP(O43,Sheet1!$A$2:$F$11,6,FALSE),"")</f>
        <v/>
      </c>
      <c r="Q349" s="424"/>
      <c r="R349" s="322"/>
      <c r="S349" s="375"/>
    </row>
    <row r="350" spans="1:19" s="9" customFormat="1" ht="14.25" customHeight="1">
      <c r="A350" s="16"/>
      <c r="B350" s="374"/>
      <c r="C350" s="221">
        <v>14.4</v>
      </c>
      <c r="D350" s="358" t="s">
        <v>10963</v>
      </c>
      <c r="E350" s="322"/>
      <c r="F350" s="322"/>
      <c r="G350" s="322"/>
      <c r="H350" s="322"/>
      <c r="I350" s="422" t="str">
        <f>IF(ISNUMBER(K173/F$40),K173/F$40*VLOOKUP(O43,Sheet1!$A$2:$F$11,6,FALSE),"")</f>
        <v/>
      </c>
      <c r="J350" s="422"/>
      <c r="K350" s="422" t="str">
        <f>IF(ISNUMBER(O173/H$40),O173/H$40*VLOOKUP(O43,Sheet1!$A$2:$F$11,6,FALSE),"")</f>
        <v/>
      </c>
      <c r="L350" s="422"/>
      <c r="M350" s="322"/>
      <c r="N350" s="423" t="str">
        <f>IF(ISNUMBER(K173/F$47),K173/F$47*VLOOKUP(O43,Sheet1!$A$2:$F$11,6,FALSE),"")</f>
        <v/>
      </c>
      <c r="O350" s="424"/>
      <c r="P350" s="423" t="str">
        <f>IF(ISNUMBER(O173/H$47),O173/H$47*VLOOKUP(O43,Sheet1!$A$2:$F$11,6,FALSE),"")</f>
        <v/>
      </c>
      <c r="Q350" s="424"/>
      <c r="R350" s="322"/>
      <c r="S350" s="375"/>
    </row>
    <row r="351" spans="1:19" s="9" customFormat="1" ht="14.25" customHeight="1">
      <c r="A351" s="16"/>
      <c r="B351" s="374"/>
      <c r="C351" s="221">
        <v>14.5</v>
      </c>
      <c r="D351" s="358" t="s">
        <v>10998</v>
      </c>
      <c r="E351" s="322"/>
      <c r="F351" s="322"/>
      <c r="G351" s="322"/>
      <c r="H351" s="322"/>
      <c r="I351" s="422" t="str">
        <f>IF(ISNUMBER(K177/F41),K177/F41*VLOOKUP(O43,Sheet1!$A$2:$F$11,6,FALSE),"")</f>
        <v/>
      </c>
      <c r="J351" s="422"/>
      <c r="K351" s="422" t="str">
        <f>IF(ISNUMBER(O177/H41),O177/H41*VLOOKUP(O43,Sheet1!$A$2:$F$11,6,FALSE),"")</f>
        <v/>
      </c>
      <c r="L351" s="422"/>
      <c r="M351" s="322"/>
      <c r="N351" s="420"/>
      <c r="O351" s="421"/>
      <c r="P351" s="420"/>
      <c r="Q351" s="421"/>
      <c r="R351" s="322"/>
      <c r="S351" s="375"/>
    </row>
    <row r="352" spans="1:19" s="9" customFormat="1" ht="14.25" customHeight="1">
      <c r="A352" s="16"/>
      <c r="B352" s="374"/>
      <c r="C352" s="221">
        <v>14.6</v>
      </c>
      <c r="D352" s="358" t="s">
        <v>6121</v>
      </c>
      <c r="E352" s="322"/>
      <c r="F352" s="322"/>
      <c r="G352" s="322"/>
      <c r="H352" s="322"/>
      <c r="I352" s="422" t="str">
        <f>IF(ISNUMBER(K207/F$40),K207/F$40*VLOOKUP(O43,Sheet1!$A$2:$F$11,6,FALSE),"")</f>
        <v/>
      </c>
      <c r="J352" s="422"/>
      <c r="K352" s="422" t="str">
        <f>IF(ISNUMBER(O207/H$40),O207/H$40*VLOOKUP(O43,Sheet1!$A$2:$F$11,6,FALSE),"")</f>
        <v/>
      </c>
      <c r="L352" s="422"/>
      <c r="M352" s="322"/>
      <c r="N352" s="423" t="str">
        <f>IF(ISNUMBER(K207/F$47),K207/F$47*VLOOKUP(O43,Sheet1!$A$2:$F$11,6,FALSE),"")</f>
        <v/>
      </c>
      <c r="O352" s="424"/>
      <c r="P352" s="423" t="str">
        <f>IF(ISNUMBER(O207/H$47),O207/H$47*VLOOKUP(O43,Sheet1!$A$2:$F$11,6,FALSE),"")</f>
        <v/>
      </c>
      <c r="Q352" s="424"/>
      <c r="R352" s="322"/>
      <c r="S352" s="375"/>
    </row>
    <row r="353" spans="1:20" s="9" customFormat="1" ht="14.25" customHeight="1">
      <c r="A353" s="16"/>
      <c r="B353" s="374"/>
      <c r="C353" s="221">
        <v>14.7</v>
      </c>
      <c r="D353" s="358" t="s">
        <v>10999</v>
      </c>
      <c r="E353" s="322"/>
      <c r="F353" s="322"/>
      <c r="G353" s="322"/>
      <c r="H353" s="322"/>
      <c r="I353" s="422" t="str">
        <f>IF(ISNUMBER((K207+K219)/F$40),(K207+K219)/F$40*VLOOKUP(O43,Sheet1!$A$2:$F$11,6,FALSE),"")</f>
        <v/>
      </c>
      <c r="J353" s="422"/>
      <c r="K353" s="422" t="str">
        <f>IF(ISNUMBER((O207+O219)/H$40),(O207+O219)/H$40*VLOOKUP(O43,Sheet1!$A$2:$F$11,6,FALSE),"")</f>
        <v/>
      </c>
      <c r="L353" s="422"/>
      <c r="M353" s="322"/>
      <c r="N353" s="423" t="str">
        <f>IF(ISNUMBER((K207+K219)/F$47),(K207+K219)/F$47*VLOOKUP(O43,Sheet1!$A$2:$F$11,6,FALSE),"")</f>
        <v/>
      </c>
      <c r="O353" s="424"/>
      <c r="P353" s="423" t="str">
        <f>IF(ISNUMBER((O207+O219)/H$47),(O207+O219)/H$47*VLOOKUP(O43,Sheet1!$A$2:$F$11,6,FALSE),"")</f>
        <v/>
      </c>
      <c r="Q353" s="424"/>
      <c r="R353" s="322"/>
      <c r="S353" s="375"/>
    </row>
    <row r="354" spans="1:20" s="9" customFormat="1" ht="14.25" customHeight="1">
      <c r="A354" s="16"/>
      <c r="B354" s="374"/>
      <c r="C354" s="221">
        <v>14.8</v>
      </c>
      <c r="D354" s="358" t="s">
        <v>6127</v>
      </c>
      <c r="E354" s="322"/>
      <c r="F354" s="322"/>
      <c r="G354" s="322"/>
      <c r="H354" s="322"/>
      <c r="I354" s="422" t="str">
        <f>IF(ISNUMBER(K280/F$40),K280/F$40*VLOOKUP(O43,Sheet1!$A$2:$F$11,6,FALSE),"")</f>
        <v/>
      </c>
      <c r="J354" s="422"/>
      <c r="K354" s="422" t="str">
        <f>IF(ISNUMBER(O280/H$40),O280/H$40*VLOOKUP(O43,Sheet1!$A$2:$F$11,6,FALSE),"")</f>
        <v/>
      </c>
      <c r="L354" s="422"/>
      <c r="M354" s="322"/>
      <c r="N354" s="423" t="str">
        <f>IF(ISNUMBER(K280/F$47),K280/F$47*VLOOKUP(O43,Sheet1!$A$2:$F$11,6,FALSE),"")</f>
        <v/>
      </c>
      <c r="O354" s="424"/>
      <c r="P354" s="423" t="str">
        <f>IF(ISNUMBER(O280/H$47),O280/H$47*VLOOKUP(O43,Sheet1!$A$2:$F$11,6,FALSE),"")</f>
        <v/>
      </c>
      <c r="Q354" s="424"/>
      <c r="R354" s="322"/>
      <c r="S354" s="375"/>
    </row>
    <row r="355" spans="1:20" s="9" customFormat="1" ht="14.25" customHeight="1">
      <c r="A355" s="16"/>
      <c r="B355" s="374"/>
      <c r="C355" s="221">
        <v>14.9</v>
      </c>
      <c r="D355" s="358" t="s">
        <v>10964</v>
      </c>
      <c r="E355" s="322"/>
      <c r="F355" s="322"/>
      <c r="G355" s="322"/>
      <c r="H355" s="322"/>
      <c r="I355" s="422" t="str">
        <f>IF(ISNUMBER(J303/F$40),J303/F$40*VLOOKUP(O43,Sheet1!$A$2:$F$11,6,FALSE),"")</f>
        <v/>
      </c>
      <c r="J355" s="422"/>
      <c r="K355" s="422" t="str">
        <f>IF(ISNUMBER(I303/H$40),I303/H$40*VLOOKUP(O43,Sheet1!$A$2:$F$11,6,FALSE),"")</f>
        <v/>
      </c>
      <c r="L355" s="422"/>
      <c r="M355" s="322"/>
      <c r="N355" s="423" t="str">
        <f>IF(ISNUMBER(J303/F$47),J303/F$47*VLOOKUP(O43,Sheet1!$A$2:$F$11,6,FALSE),"")</f>
        <v/>
      </c>
      <c r="O355" s="424"/>
      <c r="P355" s="423" t="str">
        <f>IF(ISNUMBER(I303/H$47),I303/H$47*VLOOKUP(O43,Sheet1!$A$2:$F$11,6,FALSE),"")</f>
        <v/>
      </c>
      <c r="Q355" s="424"/>
      <c r="R355" s="322"/>
      <c r="S355" s="375"/>
    </row>
    <row r="356" spans="1:20" s="9" customFormat="1" ht="14.25" customHeight="1">
      <c r="A356" s="16"/>
      <c r="B356" s="374"/>
      <c r="C356" s="322"/>
      <c r="D356" s="347"/>
      <c r="E356" s="322"/>
      <c r="F356" s="322"/>
      <c r="G356" s="322"/>
      <c r="H356" s="322"/>
      <c r="I356" s="322"/>
      <c r="J356" s="322"/>
      <c r="K356" s="322"/>
      <c r="L356" s="322"/>
      <c r="M356" s="322"/>
      <c r="N356" s="322"/>
      <c r="O356" s="322"/>
      <c r="P356" s="322"/>
      <c r="Q356" s="322"/>
      <c r="R356" s="322"/>
      <c r="S356" s="375"/>
    </row>
    <row r="357" spans="1:20" s="9" customFormat="1" ht="14.25" customHeight="1">
      <c r="A357" s="16"/>
      <c r="B357" s="374"/>
      <c r="C357" s="322"/>
      <c r="D357" s="347"/>
      <c r="E357" s="322"/>
      <c r="F357" s="322"/>
      <c r="G357" s="322"/>
      <c r="H357" s="322"/>
      <c r="I357" s="425"/>
      <c r="J357" s="426"/>
      <c r="K357" s="427"/>
      <c r="L357" s="427"/>
      <c r="M357" s="322"/>
      <c r="N357" s="322"/>
      <c r="O357" s="322"/>
      <c r="P357" s="322"/>
      <c r="Q357" s="322"/>
      <c r="R357" s="322"/>
      <c r="S357" s="375"/>
    </row>
    <row r="358" spans="1:20" s="9" customFormat="1" ht="14.25" customHeight="1">
      <c r="A358" s="16"/>
      <c r="B358" s="374"/>
      <c r="C358" s="357">
        <v>14.1</v>
      </c>
      <c r="D358" s="358" t="s">
        <v>11000</v>
      </c>
      <c r="E358" s="322"/>
      <c r="F358" s="322"/>
      <c r="G358" s="322"/>
      <c r="H358" s="322"/>
      <c r="I358" s="419" t="str">
        <f>IF(ISNUMBER(K249/AVERAGE(K256,O256)),K249/AVERAGE(K256,O256),"")</f>
        <v/>
      </c>
      <c r="J358" s="419"/>
      <c r="K358" s="420"/>
      <c r="L358" s="421"/>
      <c r="M358" s="322"/>
      <c r="N358" s="322"/>
      <c r="O358" s="322"/>
      <c r="P358" s="322"/>
      <c r="Q358" s="322"/>
      <c r="R358" s="322"/>
      <c r="S358" s="375"/>
    </row>
    <row r="359" spans="1:20" s="9" customFormat="1" ht="14.25" customHeight="1">
      <c r="A359" s="16"/>
      <c r="B359" s="374"/>
      <c r="C359" s="221">
        <v>14.11</v>
      </c>
      <c r="D359" s="358" t="s">
        <v>11001</v>
      </c>
      <c r="E359" s="322"/>
      <c r="F359" s="322"/>
      <c r="G359" s="322"/>
      <c r="H359" s="322"/>
      <c r="I359" s="419" t="str">
        <f>IF(ISNUMBER(K243/(K256-K267)),K243/(K256-K267),"")</f>
        <v/>
      </c>
      <c r="J359" s="419"/>
      <c r="K359" s="419" t="str">
        <f>IF(ISNUMBER(O243/(O256-O267)),O243/(O256-O267),"")</f>
        <v/>
      </c>
      <c r="L359" s="419"/>
      <c r="M359" s="322"/>
      <c r="N359" s="322"/>
      <c r="O359" s="322"/>
      <c r="P359" s="322"/>
      <c r="Q359" s="322"/>
      <c r="R359" s="322"/>
      <c r="S359" s="375"/>
    </row>
    <row r="360" spans="1:20" s="9" customFormat="1" ht="14.25" customHeight="1">
      <c r="A360" s="16"/>
      <c r="B360" s="374"/>
      <c r="C360" s="357">
        <v>14.12</v>
      </c>
      <c r="D360" s="358" t="s">
        <v>11002</v>
      </c>
      <c r="E360" s="322"/>
      <c r="F360" s="322"/>
      <c r="G360" s="322"/>
      <c r="H360" s="322"/>
      <c r="I360" s="419" t="str">
        <f>IF(ISNUMBER((K249+K221)/(K274+K271)),(K249+K221)/(K274+K271),"")</f>
        <v/>
      </c>
      <c r="J360" s="419"/>
      <c r="K360" s="419" t="str">
        <f>IF(ISNUMBER((O249+O221)/(O274+O271)),(O249+O221)/(O274+O271),"")</f>
        <v/>
      </c>
      <c r="L360" s="419"/>
      <c r="M360" s="322"/>
      <c r="N360" s="322"/>
      <c r="O360" s="322"/>
      <c r="P360" s="322"/>
      <c r="Q360" s="322"/>
      <c r="R360" s="322"/>
      <c r="S360" s="375"/>
    </row>
    <row r="361" spans="1:20" s="9" customFormat="1" ht="14.25" customHeight="1">
      <c r="A361" s="16"/>
      <c r="B361" s="374"/>
      <c r="C361" s="221">
        <v>14.13</v>
      </c>
      <c r="D361" s="358" t="s">
        <v>11003</v>
      </c>
      <c r="E361" s="322"/>
      <c r="F361" s="322"/>
      <c r="G361" s="322"/>
      <c r="H361" s="322"/>
      <c r="I361" s="419" t="str">
        <f>IF(ISNUMBER(K243/K145),K243/K145,"")</f>
        <v/>
      </c>
      <c r="J361" s="419"/>
      <c r="K361" s="419" t="str">
        <f>IF(ISNUMBER(O243/O145),O243/O145,"")</f>
        <v/>
      </c>
      <c r="L361" s="419"/>
      <c r="M361" s="322"/>
      <c r="N361" s="322"/>
      <c r="O361" s="322"/>
      <c r="P361" s="322"/>
      <c r="Q361" s="322"/>
      <c r="R361" s="322"/>
      <c r="S361" s="375"/>
    </row>
    <row r="362" spans="1:20" s="9" customFormat="1" ht="14.25" customHeight="1">
      <c r="A362" s="16"/>
      <c r="B362" s="374"/>
      <c r="C362" s="357">
        <v>14.14</v>
      </c>
      <c r="D362" s="358" t="s">
        <v>11004</v>
      </c>
      <c r="E362" s="322"/>
      <c r="F362" s="322"/>
      <c r="G362" s="322"/>
      <c r="H362" s="322"/>
      <c r="I362" s="419" t="str">
        <f>IF(ISNUMBER(K249/K145),K249/K145,"")</f>
        <v/>
      </c>
      <c r="J362" s="419"/>
      <c r="K362" s="419" t="str">
        <f>IF(ISNUMBER(O249/O145),O249/O145,"")</f>
        <v/>
      </c>
      <c r="L362" s="419"/>
      <c r="M362" s="322"/>
      <c r="N362" s="322"/>
      <c r="O362" s="322"/>
      <c r="P362" s="322"/>
      <c r="Q362" s="322"/>
      <c r="R362" s="322"/>
      <c r="S362" s="375"/>
    </row>
    <row r="363" spans="1:20" s="9" customFormat="1" ht="14.25" customHeight="1" thickBot="1">
      <c r="B363" s="376"/>
      <c r="C363" s="377"/>
      <c r="D363" s="377"/>
      <c r="E363" s="377"/>
      <c r="F363" s="377"/>
      <c r="G363" s="377"/>
      <c r="H363" s="377"/>
      <c r="I363" s="377"/>
      <c r="J363" s="377"/>
      <c r="K363" s="377"/>
      <c r="L363" s="377"/>
      <c r="M363" s="377"/>
      <c r="N363" s="377"/>
      <c r="O363" s="377"/>
      <c r="P363" s="377"/>
      <c r="Q363" s="377"/>
      <c r="R363" s="377"/>
      <c r="S363" s="378"/>
    </row>
    <row r="364" spans="1:20" s="9" customFormat="1" ht="14.25" customHeight="1" thickTop="1">
      <c r="B364" s="8"/>
      <c r="C364" s="8"/>
      <c r="D364" s="8"/>
      <c r="E364" s="8"/>
      <c r="F364" s="8"/>
      <c r="G364" s="8"/>
      <c r="H364" s="8"/>
      <c r="I364" s="8"/>
      <c r="J364" s="8"/>
      <c r="K364" s="8"/>
      <c r="L364" s="8"/>
      <c r="M364" s="8"/>
      <c r="N364" s="8"/>
      <c r="O364" s="8"/>
      <c r="P364" s="8"/>
      <c r="Q364" s="8"/>
      <c r="R364" s="8"/>
      <c r="S364" s="8"/>
    </row>
    <row r="365" spans="1:20" ht="14.25" customHeight="1">
      <c r="A365" s="9"/>
      <c r="B365" s="15" t="s">
        <v>6006</v>
      </c>
      <c r="C365" s="15" t="s">
        <v>531</v>
      </c>
      <c r="D365" s="15" t="s">
        <v>532</v>
      </c>
      <c r="E365" s="15" t="s">
        <v>623</v>
      </c>
      <c r="F365" s="15" t="s">
        <v>533</v>
      </c>
      <c r="G365" s="15" t="s">
        <v>624</v>
      </c>
      <c r="H365" s="15" t="s">
        <v>625</v>
      </c>
      <c r="I365" s="15" t="s">
        <v>534</v>
      </c>
      <c r="J365" s="15" t="s">
        <v>535</v>
      </c>
      <c r="K365" s="15" t="s">
        <v>626</v>
      </c>
      <c r="L365" s="15" t="s">
        <v>627</v>
      </c>
      <c r="M365" s="15" t="s">
        <v>628</v>
      </c>
      <c r="N365" s="15" t="s">
        <v>629</v>
      </c>
      <c r="O365" s="15" t="s">
        <v>1546</v>
      </c>
      <c r="P365" s="15" t="s">
        <v>5525</v>
      </c>
      <c r="S365" s="8"/>
      <c r="T365" s="9"/>
    </row>
    <row r="366" spans="1:20" ht="14.25" customHeight="1">
      <c r="A366" s="9"/>
      <c r="R366" s="9"/>
      <c r="S366" s="9"/>
      <c r="T366" s="9"/>
    </row>
    <row r="367" spans="1:20" ht="14.25" customHeight="1">
      <c r="A367" s="9"/>
      <c r="K367" s="15" t="s">
        <v>229</v>
      </c>
      <c r="L367" s="15" t="s">
        <v>228</v>
      </c>
      <c r="M367" s="15" t="s">
        <v>228</v>
      </c>
      <c r="N367" s="15" t="s">
        <v>6206</v>
      </c>
      <c r="O367" s="103">
        <v>1990</v>
      </c>
      <c r="P367" s="111" t="s">
        <v>6216</v>
      </c>
      <c r="R367" s="9"/>
      <c r="S367" s="9"/>
      <c r="T367" s="9"/>
    </row>
    <row r="368" spans="1:20" ht="14.25" customHeight="1">
      <c r="A368" s="9"/>
      <c r="B368" s="15" t="s">
        <v>11057</v>
      </c>
      <c r="C368" s="15" t="s">
        <v>6191</v>
      </c>
      <c r="D368" s="15" t="s">
        <v>6241</v>
      </c>
      <c r="E368" s="15" t="s">
        <v>6094</v>
      </c>
      <c r="F368" s="15" t="s">
        <v>6171</v>
      </c>
      <c r="G368" s="15" t="s">
        <v>6942</v>
      </c>
      <c r="H368" s="15" t="s">
        <v>6361</v>
      </c>
      <c r="I368" s="15" t="s">
        <v>6201</v>
      </c>
      <c r="J368" s="15" t="s">
        <v>6189</v>
      </c>
      <c r="K368" s="15" t="s">
        <v>230</v>
      </c>
      <c r="L368" s="15" t="s">
        <v>251</v>
      </c>
      <c r="M368" s="15" t="s">
        <v>251</v>
      </c>
      <c r="N368" s="15" t="s">
        <v>6207</v>
      </c>
      <c r="O368" s="103">
        <v>1991</v>
      </c>
      <c r="P368" s="111" t="s">
        <v>6217</v>
      </c>
      <c r="R368" s="9"/>
      <c r="S368" s="9"/>
      <c r="T368" s="9"/>
    </row>
    <row r="369" spans="1:20" ht="14.25" customHeight="1">
      <c r="A369" s="9"/>
      <c r="B369" s="15" t="s">
        <v>7934</v>
      </c>
      <c r="C369" s="15" t="s">
        <v>6192</v>
      </c>
      <c r="D369" s="15" t="s">
        <v>6242</v>
      </c>
      <c r="E369" s="15" t="s">
        <v>6091</v>
      </c>
      <c r="F369" s="15" t="s">
        <v>6172</v>
      </c>
      <c r="G369" s="15" t="s">
        <v>6174</v>
      </c>
      <c r="H369" s="15" t="s">
        <v>6362</v>
      </c>
      <c r="I369" s="15" t="s">
        <v>6202</v>
      </c>
      <c r="J369" s="15" t="s">
        <v>6190</v>
      </c>
      <c r="K369" s="15" t="s">
        <v>232</v>
      </c>
      <c r="L369" s="15" t="s">
        <v>252</v>
      </c>
      <c r="M369" s="15" t="s">
        <v>252</v>
      </c>
      <c r="N369" s="15" t="s">
        <v>6208</v>
      </c>
      <c r="O369" s="103">
        <v>1992</v>
      </c>
      <c r="P369" s="111" t="s">
        <v>6218</v>
      </c>
      <c r="R369" s="9"/>
      <c r="S369" s="9"/>
      <c r="T369" s="9"/>
    </row>
    <row r="370" spans="1:20" ht="14.25" customHeight="1">
      <c r="A370" s="9"/>
      <c r="B370" s="15" t="s">
        <v>7935</v>
      </c>
      <c r="C370" s="15" t="s">
        <v>6193</v>
      </c>
      <c r="D370" s="15" t="s">
        <v>6243</v>
      </c>
      <c r="E370" s="15" t="s">
        <v>6092</v>
      </c>
      <c r="F370" s="15" t="s">
        <v>6173</v>
      </c>
      <c r="G370" s="15" t="s">
        <v>6175</v>
      </c>
      <c r="H370" s="15" t="s">
        <v>6363</v>
      </c>
      <c r="I370" s="15" t="s">
        <v>6203</v>
      </c>
      <c r="K370" s="15" t="s">
        <v>233</v>
      </c>
      <c r="L370" s="15" t="s">
        <v>253</v>
      </c>
      <c r="M370" s="15" t="s">
        <v>253</v>
      </c>
      <c r="N370" s="15" t="s">
        <v>6209</v>
      </c>
      <c r="O370" s="103">
        <v>1993</v>
      </c>
      <c r="P370" s="111" t="s">
        <v>6219</v>
      </c>
      <c r="R370" s="9"/>
      <c r="S370" s="9"/>
      <c r="T370" s="9"/>
    </row>
    <row r="371" spans="1:20" ht="14.25" customHeight="1">
      <c r="A371" s="9"/>
      <c r="B371" s="15" t="s">
        <v>11058</v>
      </c>
      <c r="C371" s="15" t="s">
        <v>6194</v>
      </c>
      <c r="D371" s="15" t="s">
        <v>6244</v>
      </c>
      <c r="E371" s="15" t="s">
        <v>6095</v>
      </c>
      <c r="G371" s="15" t="s">
        <v>6176</v>
      </c>
      <c r="H371" s="15" t="s">
        <v>6364</v>
      </c>
      <c r="I371" s="15" t="s">
        <v>6204</v>
      </c>
      <c r="K371" s="15" t="s">
        <v>234</v>
      </c>
      <c r="L371" s="15" t="s">
        <v>254</v>
      </c>
      <c r="M371" s="15" t="s">
        <v>254</v>
      </c>
      <c r="N371" s="15" t="s">
        <v>6210</v>
      </c>
      <c r="O371" s="103">
        <v>1994</v>
      </c>
      <c r="P371" s="111" t="s">
        <v>6220</v>
      </c>
      <c r="R371" s="9"/>
      <c r="S371" s="9"/>
      <c r="T371" s="9"/>
    </row>
    <row r="372" spans="1:20" ht="14.25" customHeight="1">
      <c r="A372" s="9"/>
      <c r="B372" s="15" t="s">
        <v>11059</v>
      </c>
      <c r="C372" s="15" t="s">
        <v>6195</v>
      </c>
      <c r="D372" s="15" t="s">
        <v>6245</v>
      </c>
      <c r="E372" s="15" t="s">
        <v>6096</v>
      </c>
      <c r="G372" s="15" t="s">
        <v>6177</v>
      </c>
      <c r="H372" s="15" t="s">
        <v>6365</v>
      </c>
      <c r="I372" s="15" t="s">
        <v>6205</v>
      </c>
      <c r="K372" s="15" t="s">
        <v>235</v>
      </c>
      <c r="L372" s="15" t="s">
        <v>231</v>
      </c>
      <c r="M372" s="15" t="s">
        <v>231</v>
      </c>
      <c r="N372" s="15" t="s">
        <v>6212</v>
      </c>
      <c r="O372" s="103">
        <v>1995</v>
      </c>
      <c r="P372" s="111" t="s">
        <v>6221</v>
      </c>
      <c r="R372" s="9"/>
      <c r="S372" s="9"/>
      <c r="T372" s="9"/>
    </row>
    <row r="373" spans="1:20" ht="14.25" customHeight="1">
      <c r="A373" s="9"/>
      <c r="B373" s="15" t="s">
        <v>11060</v>
      </c>
      <c r="C373" s="15" t="s">
        <v>6196</v>
      </c>
      <c r="D373" s="15" t="s">
        <v>6246</v>
      </c>
      <c r="E373" s="15" t="s">
        <v>6097</v>
      </c>
      <c r="G373" s="15" t="s">
        <v>6944</v>
      </c>
      <c r="K373" s="15" t="s">
        <v>236</v>
      </c>
      <c r="L373" s="15" t="s">
        <v>255</v>
      </c>
      <c r="M373" s="15" t="s">
        <v>255</v>
      </c>
      <c r="N373" s="15" t="s">
        <v>6211</v>
      </c>
      <c r="O373" s="103">
        <v>1996</v>
      </c>
      <c r="P373" s="111" t="s">
        <v>6222</v>
      </c>
      <c r="R373" s="9"/>
      <c r="S373" s="9"/>
      <c r="T373" s="9"/>
    </row>
    <row r="374" spans="1:20" ht="14.25" customHeight="1">
      <c r="A374" s="9"/>
      <c r="C374" s="15" t="s">
        <v>6197</v>
      </c>
      <c r="D374" s="15" t="s">
        <v>6247</v>
      </c>
      <c r="E374" s="15" t="s">
        <v>6093</v>
      </c>
      <c r="G374" s="15" t="s">
        <v>6943</v>
      </c>
      <c r="K374" s="15" t="s">
        <v>237</v>
      </c>
      <c r="L374" s="15" t="s">
        <v>256</v>
      </c>
      <c r="M374" s="15" t="s">
        <v>256</v>
      </c>
      <c r="N374" s="15" t="s">
        <v>6213</v>
      </c>
      <c r="O374" s="103">
        <v>1997</v>
      </c>
      <c r="P374" s="111" t="s">
        <v>6223</v>
      </c>
      <c r="R374" s="9"/>
      <c r="S374" s="9"/>
      <c r="T374" s="9"/>
    </row>
    <row r="375" spans="1:20" ht="14.25" customHeight="1">
      <c r="A375" s="9"/>
      <c r="C375" s="15" t="s">
        <v>6198</v>
      </c>
      <c r="D375" s="15" t="s">
        <v>6248</v>
      </c>
      <c r="K375" s="15" t="s">
        <v>238</v>
      </c>
      <c r="L375" s="15" t="s">
        <v>257</v>
      </c>
      <c r="M375" s="15" t="s">
        <v>257</v>
      </c>
      <c r="N375" s="15" t="s">
        <v>6214</v>
      </c>
      <c r="O375" s="103">
        <v>1998</v>
      </c>
      <c r="P375" s="111" t="s">
        <v>6224</v>
      </c>
      <c r="R375" s="9"/>
      <c r="S375" s="9"/>
      <c r="T375" s="9"/>
    </row>
    <row r="376" spans="1:20" ht="14.25" customHeight="1">
      <c r="A376" s="9"/>
      <c r="C376" s="15" t="s">
        <v>6199</v>
      </c>
      <c r="D376" s="15" t="s">
        <v>6249</v>
      </c>
      <c r="K376" s="15" t="s">
        <v>239</v>
      </c>
      <c r="L376" s="15" t="s">
        <v>258</v>
      </c>
      <c r="M376" s="15" t="s">
        <v>258</v>
      </c>
      <c r="N376" s="15" t="s">
        <v>6215</v>
      </c>
      <c r="O376" s="103">
        <v>1999</v>
      </c>
      <c r="P376" s="111" t="s">
        <v>6225</v>
      </c>
      <c r="R376" s="9"/>
      <c r="S376" s="9"/>
      <c r="T376" s="9"/>
    </row>
    <row r="377" spans="1:20" ht="14.25" customHeight="1">
      <c r="A377" s="9"/>
      <c r="C377" s="15" t="s">
        <v>6200</v>
      </c>
      <c r="D377" s="15" t="s">
        <v>6250</v>
      </c>
      <c r="K377" s="15" t="s">
        <v>240</v>
      </c>
      <c r="L377" s="15" t="s">
        <v>259</v>
      </c>
      <c r="M377" s="15" t="s">
        <v>259</v>
      </c>
      <c r="O377" s="103">
        <v>2000</v>
      </c>
      <c r="P377" s="111" t="s">
        <v>6226</v>
      </c>
      <c r="R377" s="9"/>
      <c r="S377" s="9"/>
      <c r="T377" s="9"/>
    </row>
    <row r="378" spans="1:20" ht="14.25" customHeight="1">
      <c r="A378" s="9"/>
      <c r="D378" s="15" t="s">
        <v>6251</v>
      </c>
      <c r="K378" s="15" t="s">
        <v>241</v>
      </c>
      <c r="L378" s="15" t="s">
        <v>260</v>
      </c>
      <c r="M378" s="15" t="s">
        <v>260</v>
      </c>
      <c r="O378" s="103">
        <v>2001</v>
      </c>
      <c r="P378" s="111" t="s">
        <v>6227</v>
      </c>
      <c r="R378" s="9"/>
      <c r="S378" s="9"/>
      <c r="T378" s="9"/>
    </row>
    <row r="379" spans="1:20" ht="14.25" customHeight="1">
      <c r="A379" s="9"/>
      <c r="D379" s="15" t="s">
        <v>6252</v>
      </c>
      <c r="K379" s="15" t="s">
        <v>242</v>
      </c>
      <c r="L379" s="15" t="s">
        <v>261</v>
      </c>
      <c r="M379" s="15" t="s">
        <v>261</v>
      </c>
      <c r="O379" s="103">
        <v>2002</v>
      </c>
      <c r="P379" s="111" t="s">
        <v>6228</v>
      </c>
      <c r="R379" s="9"/>
      <c r="S379" s="9"/>
      <c r="T379" s="9"/>
    </row>
    <row r="380" spans="1:20" ht="14.25" customHeight="1">
      <c r="A380" s="9"/>
      <c r="D380" s="15" t="s">
        <v>6253</v>
      </c>
      <c r="K380" s="15" t="s">
        <v>243</v>
      </c>
      <c r="L380" s="15" t="s">
        <v>262</v>
      </c>
      <c r="M380" s="15" t="s">
        <v>262</v>
      </c>
      <c r="O380" s="103">
        <v>2003</v>
      </c>
      <c r="P380" s="111" t="s">
        <v>6229</v>
      </c>
      <c r="R380" s="9"/>
      <c r="S380" s="9"/>
      <c r="T380" s="9"/>
    </row>
    <row r="381" spans="1:20" ht="14.25" customHeight="1">
      <c r="A381" s="9"/>
      <c r="D381" s="15" t="s">
        <v>6254</v>
      </c>
      <c r="K381" s="15" t="s">
        <v>244</v>
      </c>
      <c r="L381" s="15" t="s">
        <v>263</v>
      </c>
      <c r="M381" s="15" t="s">
        <v>263</v>
      </c>
      <c r="O381" s="103">
        <v>2004</v>
      </c>
      <c r="P381" s="111" t="s">
        <v>6230</v>
      </c>
      <c r="R381" s="9"/>
      <c r="S381" s="9"/>
      <c r="T381" s="9"/>
    </row>
    <row r="382" spans="1:20" ht="14.25" customHeight="1">
      <c r="A382" s="9"/>
      <c r="D382" s="15" t="s">
        <v>6255</v>
      </c>
      <c r="K382" s="15" t="s">
        <v>245</v>
      </c>
      <c r="L382" s="15" t="s">
        <v>264</v>
      </c>
      <c r="M382" s="15" t="s">
        <v>264</v>
      </c>
      <c r="O382" s="103">
        <v>2005</v>
      </c>
      <c r="P382" s="111" t="s">
        <v>6231</v>
      </c>
      <c r="R382" s="9"/>
      <c r="S382" s="9"/>
      <c r="T382" s="9"/>
    </row>
    <row r="383" spans="1:20" ht="14.25" customHeight="1">
      <c r="A383" s="9"/>
      <c r="D383" s="15" t="s">
        <v>6256</v>
      </c>
      <c r="K383" s="15" t="s">
        <v>246</v>
      </c>
      <c r="L383" s="15" t="s">
        <v>265</v>
      </c>
      <c r="M383" s="15" t="s">
        <v>266</v>
      </c>
      <c r="O383" s="103">
        <v>2006</v>
      </c>
      <c r="P383" s="111" t="s">
        <v>6232</v>
      </c>
      <c r="R383" s="9"/>
      <c r="S383" s="9"/>
      <c r="T383" s="9"/>
    </row>
    <row r="384" spans="1:20" ht="14.25" customHeight="1">
      <c r="A384" s="9"/>
      <c r="D384" s="15" t="s">
        <v>6257</v>
      </c>
      <c r="K384" s="15" t="s">
        <v>247</v>
      </c>
      <c r="L384" s="15" t="s">
        <v>266</v>
      </c>
      <c r="M384" s="15" t="s">
        <v>270</v>
      </c>
      <c r="O384" s="103">
        <v>2007</v>
      </c>
      <c r="P384" s="111" t="s">
        <v>6233</v>
      </c>
      <c r="R384" s="9"/>
      <c r="S384" s="9"/>
      <c r="T384" s="9"/>
    </row>
    <row r="385" spans="1:20" ht="14.25" customHeight="1">
      <c r="A385" s="9"/>
      <c r="D385" s="15" t="s">
        <v>6258</v>
      </c>
      <c r="K385" s="15" t="s">
        <v>248</v>
      </c>
      <c r="L385" s="15" t="s">
        <v>267</v>
      </c>
      <c r="M385" s="15" t="s">
        <v>271</v>
      </c>
      <c r="O385" s="103">
        <v>2008</v>
      </c>
      <c r="P385" s="111" t="s">
        <v>6234</v>
      </c>
      <c r="R385" s="9"/>
      <c r="S385" s="9"/>
      <c r="T385" s="9"/>
    </row>
    <row r="386" spans="1:20" ht="14.25" customHeight="1">
      <c r="A386" s="9"/>
      <c r="D386" s="15" t="s">
        <v>6259</v>
      </c>
      <c r="K386" s="15" t="s">
        <v>249</v>
      </c>
      <c r="L386" s="15" t="s">
        <v>268</v>
      </c>
      <c r="M386" s="15" t="s">
        <v>269</v>
      </c>
      <c r="O386" s="103">
        <v>2009</v>
      </c>
      <c r="P386" s="111" t="s">
        <v>6235</v>
      </c>
      <c r="R386" s="9"/>
      <c r="S386" s="9"/>
      <c r="T386" s="9"/>
    </row>
    <row r="387" spans="1:20" ht="14.25" customHeight="1">
      <c r="A387" s="9"/>
      <c r="D387" s="15" t="s">
        <v>6260</v>
      </c>
      <c r="K387" s="15" t="s">
        <v>250</v>
      </c>
      <c r="L387" s="15" t="s">
        <v>250</v>
      </c>
      <c r="O387" s="103">
        <v>2010</v>
      </c>
      <c r="P387" s="111" t="s">
        <v>6236</v>
      </c>
      <c r="R387" s="9"/>
      <c r="S387" s="9"/>
      <c r="T387" s="9"/>
    </row>
    <row r="388" spans="1:20" ht="14.25" customHeight="1">
      <c r="A388" s="9"/>
      <c r="D388" s="15" t="s">
        <v>6261</v>
      </c>
      <c r="L388" s="15" t="s">
        <v>269</v>
      </c>
      <c r="O388" s="103">
        <v>2011</v>
      </c>
      <c r="P388" s="111" t="s">
        <v>6237</v>
      </c>
      <c r="R388" s="9"/>
      <c r="S388" s="9"/>
      <c r="T388" s="9"/>
    </row>
    <row r="389" spans="1:20" ht="14.25" customHeight="1">
      <c r="A389" s="9"/>
      <c r="D389" s="15" t="s">
        <v>6262</v>
      </c>
      <c r="O389" s="103">
        <v>2012</v>
      </c>
      <c r="P389" s="111" t="s">
        <v>6238</v>
      </c>
      <c r="R389" s="9"/>
      <c r="S389" s="9"/>
      <c r="T389" s="9"/>
    </row>
    <row r="390" spans="1:20" ht="14.25" customHeight="1">
      <c r="A390" s="9"/>
      <c r="D390" s="15" t="s">
        <v>6263</v>
      </c>
      <c r="O390" s="103">
        <v>2014</v>
      </c>
      <c r="P390" s="111" t="s">
        <v>6239</v>
      </c>
      <c r="R390" s="9"/>
      <c r="S390" s="9"/>
      <c r="T390" s="9"/>
    </row>
    <row r="391" spans="1:20" ht="14.25" customHeight="1">
      <c r="A391" s="9"/>
      <c r="D391" s="15" t="s">
        <v>6264</v>
      </c>
      <c r="O391" s="103">
        <v>2015</v>
      </c>
      <c r="P391" s="353" t="s">
        <v>6240</v>
      </c>
      <c r="R391" s="353"/>
      <c r="S391" s="8"/>
      <c r="T391" s="9"/>
    </row>
    <row r="392" spans="1:20" ht="14.25" customHeight="1">
      <c r="A392" s="9"/>
      <c r="D392" s="15" t="s">
        <v>6265</v>
      </c>
      <c r="O392" s="103">
        <v>2015</v>
      </c>
      <c r="S392" s="8"/>
      <c r="T392" s="9"/>
    </row>
    <row r="393" spans="1:20" ht="14.25" customHeight="1">
      <c r="A393" s="9"/>
      <c r="D393" s="15" t="s">
        <v>6266</v>
      </c>
      <c r="O393" s="103">
        <v>2016</v>
      </c>
      <c r="S393" s="8"/>
      <c r="T393" s="9"/>
    </row>
    <row r="394" spans="1:20" ht="14.25" customHeight="1">
      <c r="A394" s="9"/>
      <c r="D394" s="15" t="s">
        <v>6267</v>
      </c>
      <c r="O394" s="103">
        <v>2017</v>
      </c>
      <c r="S394" s="8"/>
      <c r="T394" s="9"/>
    </row>
    <row r="395" spans="1:20" ht="14.25" customHeight="1">
      <c r="A395" s="9"/>
      <c r="D395" s="15" t="s">
        <v>6268</v>
      </c>
      <c r="O395" s="103">
        <v>2018</v>
      </c>
      <c r="S395" s="8"/>
      <c r="T395" s="9"/>
    </row>
    <row r="396" spans="1:20" ht="14.25" customHeight="1">
      <c r="A396" s="9"/>
      <c r="D396" s="15" t="s">
        <v>6269</v>
      </c>
      <c r="O396" s="103">
        <v>2019</v>
      </c>
      <c r="S396" s="8"/>
      <c r="T396" s="9"/>
    </row>
    <row r="397" spans="1:20" ht="14.25" customHeight="1">
      <c r="A397" s="9"/>
      <c r="D397" s="15" t="s">
        <v>6270</v>
      </c>
      <c r="O397" s="103">
        <v>2020</v>
      </c>
      <c r="S397" s="8"/>
      <c r="T397" s="9"/>
    </row>
    <row r="398" spans="1:20" ht="14.25" customHeight="1">
      <c r="A398" s="9"/>
      <c r="D398" s="15" t="s">
        <v>6271</v>
      </c>
      <c r="O398" s="103">
        <v>2021</v>
      </c>
      <c r="S398" s="8"/>
      <c r="T398" s="9"/>
    </row>
    <row r="399" spans="1:20" ht="14.25" customHeight="1">
      <c r="A399" s="9"/>
      <c r="D399" s="15" t="s">
        <v>6272</v>
      </c>
      <c r="O399" s="103">
        <v>2022</v>
      </c>
      <c r="S399" s="8"/>
      <c r="T399" s="9"/>
    </row>
    <row r="400" spans="1:20" ht="14.25" customHeight="1">
      <c r="A400" s="9"/>
      <c r="D400" s="15" t="s">
        <v>6273</v>
      </c>
      <c r="O400" s="103">
        <v>2023</v>
      </c>
      <c r="S400" s="8"/>
      <c r="T400" s="9"/>
    </row>
    <row r="401" spans="1:20" ht="14.25" customHeight="1">
      <c r="A401" s="9"/>
      <c r="D401" s="15" t="s">
        <v>6274</v>
      </c>
      <c r="O401" s="103">
        <v>2024</v>
      </c>
      <c r="S401" s="8"/>
      <c r="T401" s="9"/>
    </row>
    <row r="402" spans="1:20" ht="14.25" customHeight="1">
      <c r="A402" s="9"/>
      <c r="D402" s="15" t="s">
        <v>6275</v>
      </c>
      <c r="O402" s="103">
        <v>2025</v>
      </c>
      <c r="S402" s="8"/>
      <c r="T402" s="9"/>
    </row>
    <row r="403" spans="1:20" ht="14.25" customHeight="1">
      <c r="A403" s="9"/>
      <c r="D403" s="15" t="s">
        <v>6276</v>
      </c>
      <c r="O403" s="103">
        <v>2026</v>
      </c>
      <c r="S403" s="8"/>
      <c r="T403" s="9"/>
    </row>
    <row r="404" spans="1:20" ht="14.25" customHeight="1">
      <c r="A404" s="9"/>
      <c r="D404" s="15" t="s">
        <v>6277</v>
      </c>
      <c r="O404" s="103">
        <v>2027</v>
      </c>
      <c r="S404" s="8"/>
      <c r="T404" s="9"/>
    </row>
    <row r="405" spans="1:20" ht="14.25" customHeight="1">
      <c r="A405" s="9"/>
      <c r="D405" s="15" t="s">
        <v>6278</v>
      </c>
      <c r="O405" s="103">
        <v>2028</v>
      </c>
      <c r="S405" s="8"/>
      <c r="T405" s="9"/>
    </row>
    <row r="406" spans="1:20" ht="14.25" customHeight="1">
      <c r="A406" s="9"/>
      <c r="D406" s="15" t="s">
        <v>6279</v>
      </c>
      <c r="O406" s="103">
        <v>2029</v>
      </c>
      <c r="S406" s="8"/>
      <c r="T406" s="9"/>
    </row>
    <row r="407" spans="1:20" ht="14.25" customHeight="1">
      <c r="A407" s="9"/>
      <c r="D407" s="15" t="s">
        <v>6280</v>
      </c>
      <c r="O407" s="103">
        <v>2030</v>
      </c>
      <c r="S407" s="9"/>
      <c r="T407" s="9"/>
    </row>
    <row r="408" spans="1:20" ht="14.25" customHeight="1">
      <c r="A408" s="9"/>
      <c r="D408" s="15" t="s">
        <v>6281</v>
      </c>
      <c r="O408" s="103">
        <v>2031</v>
      </c>
      <c r="S408" s="9"/>
      <c r="T408" s="9"/>
    </row>
    <row r="409" spans="1:20" ht="14.25" customHeight="1">
      <c r="A409" s="9"/>
      <c r="D409" s="15" t="s">
        <v>6282</v>
      </c>
      <c r="O409" s="103">
        <v>2032</v>
      </c>
      <c r="S409" s="9"/>
      <c r="T409" s="9"/>
    </row>
    <row r="410" spans="1:20" ht="14.25" customHeight="1">
      <c r="A410" s="9"/>
      <c r="D410" s="15" t="s">
        <v>6283</v>
      </c>
      <c r="O410" s="103">
        <v>2033</v>
      </c>
      <c r="S410" s="9"/>
      <c r="T410" s="9"/>
    </row>
    <row r="411" spans="1:20" ht="14.25" customHeight="1">
      <c r="A411" s="9"/>
      <c r="D411" s="15" t="s">
        <v>6284</v>
      </c>
      <c r="O411" s="103">
        <v>2034</v>
      </c>
      <c r="S411" s="9"/>
      <c r="T411" s="9"/>
    </row>
    <row r="412" spans="1:20" ht="14.25" customHeight="1">
      <c r="A412" s="9"/>
      <c r="D412" s="15" t="s">
        <v>6285</v>
      </c>
      <c r="O412" s="103">
        <v>2035</v>
      </c>
      <c r="S412" s="9"/>
      <c r="T412" s="9"/>
    </row>
    <row r="413" spans="1:20" ht="14.25" customHeight="1">
      <c r="A413" s="9"/>
      <c r="D413" s="15" t="s">
        <v>6286</v>
      </c>
      <c r="O413" s="103">
        <v>2036</v>
      </c>
      <c r="S413" s="9"/>
      <c r="T413" s="9"/>
    </row>
    <row r="414" spans="1:20" ht="14.25" customHeight="1">
      <c r="A414" s="9"/>
      <c r="D414" s="15" t="s">
        <v>6287</v>
      </c>
      <c r="O414" s="103">
        <v>2037</v>
      </c>
      <c r="S414" s="9"/>
      <c r="T414" s="9"/>
    </row>
    <row r="415" spans="1:20" ht="14.25" customHeight="1">
      <c r="A415" s="9"/>
      <c r="D415" s="15" t="s">
        <v>6288</v>
      </c>
      <c r="O415" s="103">
        <v>2038</v>
      </c>
      <c r="S415" s="9"/>
      <c r="T415" s="9"/>
    </row>
    <row r="416" spans="1:20" ht="14.25" customHeight="1">
      <c r="A416" s="9"/>
      <c r="D416" s="15" t="s">
        <v>6289</v>
      </c>
      <c r="O416" s="103">
        <v>2039</v>
      </c>
      <c r="S416" s="9"/>
      <c r="T416" s="9"/>
    </row>
    <row r="417" spans="1:20" ht="14.25" customHeight="1">
      <c r="A417" s="9"/>
      <c r="D417" s="15" t="s">
        <v>6290</v>
      </c>
      <c r="O417" s="103">
        <v>2040</v>
      </c>
      <c r="S417" s="9"/>
      <c r="T417" s="9"/>
    </row>
    <row r="418" spans="1:20" ht="14.25" customHeight="1">
      <c r="A418" s="9"/>
      <c r="D418" s="15" t="s">
        <v>6291</v>
      </c>
      <c r="O418" s="103">
        <v>2041</v>
      </c>
      <c r="S418" s="9"/>
      <c r="T418" s="9"/>
    </row>
    <row r="419" spans="1:20" ht="14.25" customHeight="1">
      <c r="A419" s="9"/>
      <c r="D419" s="15" t="s">
        <v>6292</v>
      </c>
      <c r="O419" s="103">
        <v>2042</v>
      </c>
      <c r="S419" s="9"/>
      <c r="T419" s="9"/>
    </row>
    <row r="420" spans="1:20" ht="14.25" customHeight="1">
      <c r="A420" s="9"/>
      <c r="D420" s="15" t="s">
        <v>6293</v>
      </c>
      <c r="O420" s="103">
        <v>2043</v>
      </c>
      <c r="S420" s="9"/>
      <c r="T420" s="9"/>
    </row>
    <row r="421" spans="1:20" ht="14.25" customHeight="1">
      <c r="A421" s="9"/>
      <c r="D421" s="15" t="s">
        <v>6294</v>
      </c>
      <c r="O421" s="103">
        <v>2044</v>
      </c>
      <c r="S421" s="9"/>
      <c r="T421" s="9"/>
    </row>
    <row r="422" spans="1:20" ht="14.25" customHeight="1">
      <c r="A422" s="9"/>
      <c r="D422" s="15" t="s">
        <v>6295</v>
      </c>
      <c r="O422" s="103">
        <v>2045</v>
      </c>
      <c r="S422" s="9"/>
      <c r="T422" s="9"/>
    </row>
    <row r="423" spans="1:20" ht="14.25" customHeight="1">
      <c r="A423" s="9"/>
      <c r="D423" s="15" t="s">
        <v>6296</v>
      </c>
      <c r="O423" s="103">
        <v>2046</v>
      </c>
      <c r="S423" s="9"/>
      <c r="T423" s="9"/>
    </row>
    <row r="424" spans="1:20" ht="14.25" customHeight="1">
      <c r="A424" s="9"/>
      <c r="D424" s="15" t="s">
        <v>6297</v>
      </c>
      <c r="O424" s="103">
        <v>2047</v>
      </c>
      <c r="S424" s="9"/>
      <c r="T424" s="9"/>
    </row>
    <row r="425" spans="1:20" ht="14.25" customHeight="1">
      <c r="A425" s="9"/>
      <c r="D425" s="15" t="s">
        <v>6298</v>
      </c>
      <c r="O425" s="103">
        <v>2048</v>
      </c>
      <c r="S425" s="9"/>
      <c r="T425" s="9"/>
    </row>
    <row r="426" spans="1:20" ht="14.25" customHeight="1">
      <c r="A426" s="9"/>
      <c r="D426" s="15" t="s">
        <v>6299</v>
      </c>
      <c r="O426" s="103">
        <v>2049</v>
      </c>
      <c r="S426" s="9"/>
      <c r="T426" s="9"/>
    </row>
    <row r="427" spans="1:20" ht="14.25" customHeight="1">
      <c r="A427" s="9"/>
      <c r="D427" s="15" t="s">
        <v>6300</v>
      </c>
      <c r="O427" s="103">
        <v>2050</v>
      </c>
      <c r="S427" s="9"/>
      <c r="T427" s="9"/>
    </row>
    <row r="428" spans="1:20" ht="14.25" customHeight="1">
      <c r="A428" s="9"/>
      <c r="D428" s="15" t="s">
        <v>6301</v>
      </c>
      <c r="S428" s="9"/>
      <c r="T428" s="9"/>
    </row>
    <row r="429" spans="1:20" ht="14.25" customHeight="1">
      <c r="A429" s="9"/>
      <c r="D429" s="15" t="s">
        <v>6302</v>
      </c>
      <c r="S429" s="9"/>
      <c r="T429" s="9"/>
    </row>
    <row r="430" spans="1:20" ht="14.25" customHeight="1">
      <c r="A430" s="9"/>
      <c r="D430" s="15" t="s">
        <v>6303</v>
      </c>
      <c r="R430" s="9"/>
      <c r="S430" s="9"/>
      <c r="T430" s="9"/>
    </row>
    <row r="431" spans="1:20" ht="14.25" customHeight="1">
      <c r="A431" s="9"/>
      <c r="D431" s="15" t="s">
        <v>6304</v>
      </c>
      <c r="R431" s="9"/>
      <c r="S431" s="9"/>
      <c r="T431" s="9"/>
    </row>
    <row r="432" spans="1:20" ht="14.25" customHeight="1">
      <c r="A432" s="9"/>
      <c r="D432" s="15" t="s">
        <v>6305</v>
      </c>
      <c r="R432" s="9"/>
      <c r="S432" s="9"/>
      <c r="T432" s="9"/>
    </row>
    <row r="433" spans="1:20" ht="14.25" customHeight="1">
      <c r="A433" s="9"/>
      <c r="D433" s="15" t="s">
        <v>6306</v>
      </c>
      <c r="R433" s="9"/>
      <c r="S433" s="9"/>
      <c r="T433" s="9"/>
    </row>
    <row r="434" spans="1:20" ht="14.25" customHeight="1">
      <c r="A434" s="9"/>
      <c r="D434" s="15" t="s">
        <v>6307</v>
      </c>
      <c r="R434" s="9"/>
      <c r="S434" s="9"/>
      <c r="T434" s="9"/>
    </row>
    <row r="435" spans="1:20" ht="14.25" customHeight="1">
      <c r="A435" s="9"/>
      <c r="D435" s="15" t="s">
        <v>6308</v>
      </c>
      <c r="R435" s="9"/>
      <c r="S435" s="9"/>
      <c r="T435" s="9"/>
    </row>
    <row r="436" spans="1:20" ht="14.25" customHeight="1">
      <c r="A436" s="9"/>
      <c r="D436" s="15" t="s">
        <v>6309</v>
      </c>
      <c r="R436" s="9"/>
      <c r="S436" s="9"/>
      <c r="T436" s="9"/>
    </row>
    <row r="437" spans="1:20" ht="14.25" customHeight="1">
      <c r="A437" s="9"/>
      <c r="D437" s="15" t="s">
        <v>6310</v>
      </c>
      <c r="R437" s="9"/>
      <c r="S437" s="9"/>
      <c r="T437" s="9"/>
    </row>
    <row r="438" spans="1:20" ht="14.25" customHeight="1">
      <c r="A438" s="9"/>
      <c r="D438" s="15" t="s">
        <v>6311</v>
      </c>
      <c r="R438" s="9"/>
      <c r="S438" s="9"/>
      <c r="T438" s="9"/>
    </row>
    <row r="439" spans="1:20" ht="14.25" customHeight="1">
      <c r="A439" s="9"/>
      <c r="D439" s="15" t="s">
        <v>6312</v>
      </c>
      <c r="R439" s="9"/>
      <c r="S439" s="9"/>
      <c r="T439" s="9"/>
    </row>
    <row r="440" spans="1:20" ht="14.25" customHeight="1">
      <c r="A440" s="9"/>
      <c r="D440" s="15" t="s">
        <v>6313</v>
      </c>
      <c r="R440" s="9"/>
      <c r="S440" s="9"/>
      <c r="T440" s="9"/>
    </row>
    <row r="441" spans="1:20" ht="14.25" customHeight="1">
      <c r="A441" s="9"/>
      <c r="D441" s="15" t="s">
        <v>6314</v>
      </c>
      <c r="R441" s="9"/>
      <c r="S441" s="9"/>
      <c r="T441" s="9"/>
    </row>
    <row r="442" spans="1:20" ht="14.25" customHeight="1">
      <c r="A442" s="9"/>
      <c r="D442" s="15" t="s">
        <v>6315</v>
      </c>
      <c r="R442" s="9"/>
      <c r="S442" s="9"/>
      <c r="T442" s="9"/>
    </row>
    <row r="443" spans="1:20" ht="14.25" customHeight="1">
      <c r="A443" s="9"/>
      <c r="D443" s="15" t="s">
        <v>6316</v>
      </c>
      <c r="R443" s="9"/>
      <c r="S443" s="9"/>
      <c r="T443" s="9"/>
    </row>
    <row r="444" spans="1:20" ht="14.25" customHeight="1">
      <c r="A444" s="9"/>
      <c r="D444" s="15" t="s">
        <v>6243</v>
      </c>
      <c r="R444" s="9"/>
      <c r="S444" s="9"/>
      <c r="T444" s="9"/>
    </row>
    <row r="445" spans="1:20" ht="14.25" customHeight="1">
      <c r="A445" s="9"/>
      <c r="D445" s="15" t="s">
        <v>6317</v>
      </c>
      <c r="R445" s="9"/>
      <c r="S445" s="9"/>
      <c r="T445" s="9"/>
    </row>
    <row r="446" spans="1:20" ht="14.25" customHeight="1">
      <c r="A446" s="9"/>
      <c r="D446" s="15" t="s">
        <v>6318</v>
      </c>
      <c r="R446" s="9"/>
      <c r="S446" s="9"/>
      <c r="T446" s="9"/>
    </row>
    <row r="447" spans="1:20" ht="14.25" customHeight="1">
      <c r="A447" s="9"/>
      <c r="D447" s="15" t="s">
        <v>6319</v>
      </c>
      <c r="R447" s="9"/>
      <c r="S447" s="9"/>
      <c r="T447" s="9"/>
    </row>
    <row r="448" spans="1:20" ht="14.25" customHeight="1">
      <c r="A448" s="9"/>
      <c r="D448" s="15" t="s">
        <v>6320</v>
      </c>
      <c r="R448" s="9"/>
      <c r="S448" s="9"/>
      <c r="T448" s="9"/>
    </row>
    <row r="449" spans="1:20" ht="14.25" customHeight="1">
      <c r="A449" s="9"/>
      <c r="D449" s="15" t="s">
        <v>6321</v>
      </c>
      <c r="R449" s="9"/>
      <c r="S449" s="9"/>
      <c r="T449" s="9"/>
    </row>
    <row r="450" spans="1:20" ht="14.25" customHeight="1">
      <c r="A450" s="9"/>
      <c r="D450" s="15" t="s">
        <v>6322</v>
      </c>
      <c r="R450" s="9"/>
      <c r="S450" s="9"/>
      <c r="T450" s="9"/>
    </row>
    <row r="451" spans="1:20" ht="14.25" customHeight="1">
      <c r="A451" s="9"/>
      <c r="D451" s="15" t="s">
        <v>6323</v>
      </c>
      <c r="R451" s="9"/>
      <c r="S451" s="9"/>
      <c r="T451" s="9"/>
    </row>
    <row r="452" spans="1:20" ht="14.25" customHeight="1">
      <c r="A452" s="9"/>
      <c r="D452" s="15" t="s">
        <v>6324</v>
      </c>
      <c r="R452" s="9"/>
      <c r="S452" s="9"/>
      <c r="T452" s="9"/>
    </row>
    <row r="453" spans="1:20" ht="14.25" customHeight="1">
      <c r="A453" s="9"/>
      <c r="D453" s="15" t="s">
        <v>6325</v>
      </c>
      <c r="R453" s="9"/>
      <c r="S453" s="9"/>
      <c r="T453" s="9"/>
    </row>
    <row r="454" spans="1:20" ht="14.25" customHeight="1">
      <c r="A454" s="9"/>
      <c r="D454" s="15" t="s">
        <v>6326</v>
      </c>
      <c r="R454" s="9"/>
      <c r="S454" s="9"/>
      <c r="T454" s="9"/>
    </row>
    <row r="455" spans="1:20" ht="14.25" customHeight="1">
      <c r="A455" s="9"/>
      <c r="D455" s="15" t="s">
        <v>6327</v>
      </c>
      <c r="R455" s="9"/>
      <c r="S455" s="9"/>
      <c r="T455" s="9"/>
    </row>
    <row r="456" spans="1:20" ht="14.25" customHeight="1">
      <c r="A456" s="9"/>
      <c r="D456" s="15" t="s">
        <v>6328</v>
      </c>
      <c r="R456" s="9"/>
      <c r="S456" s="9"/>
      <c r="T456" s="9"/>
    </row>
    <row r="457" spans="1:20" ht="14.25" customHeight="1">
      <c r="A457" s="9"/>
      <c r="D457" s="15" t="s">
        <v>6329</v>
      </c>
      <c r="R457" s="9"/>
      <c r="S457" s="9"/>
      <c r="T457" s="9"/>
    </row>
    <row r="458" spans="1:20" ht="14.25" customHeight="1">
      <c r="A458" s="9"/>
      <c r="D458" s="15" t="s">
        <v>6330</v>
      </c>
      <c r="R458" s="9"/>
      <c r="S458" s="9"/>
      <c r="T458" s="9"/>
    </row>
    <row r="459" spans="1:20" ht="14.25" customHeight="1">
      <c r="A459" s="9"/>
      <c r="D459" s="15" t="s">
        <v>6331</v>
      </c>
      <c r="R459" s="9"/>
      <c r="S459" s="9"/>
      <c r="T459" s="9"/>
    </row>
    <row r="460" spans="1:20" ht="14.25" customHeight="1">
      <c r="A460" s="9"/>
      <c r="D460" s="15" t="s">
        <v>6332</v>
      </c>
      <c r="R460" s="9"/>
      <c r="S460" s="9"/>
      <c r="T460" s="9"/>
    </row>
    <row r="461" spans="1:20" ht="14.25" customHeight="1">
      <c r="A461" s="9"/>
      <c r="D461" s="15" t="s">
        <v>6333</v>
      </c>
      <c r="R461" s="9"/>
      <c r="S461" s="9"/>
      <c r="T461" s="9"/>
    </row>
    <row r="462" spans="1:20" ht="14.25" customHeight="1">
      <c r="A462" s="9"/>
      <c r="D462" s="15" t="s">
        <v>6334</v>
      </c>
      <c r="R462" s="9"/>
      <c r="S462" s="9"/>
      <c r="T462" s="9"/>
    </row>
    <row r="463" spans="1:20" ht="14.25" customHeight="1">
      <c r="A463" s="9"/>
      <c r="D463" s="15" t="s">
        <v>6335</v>
      </c>
      <c r="R463" s="9"/>
      <c r="S463" s="9"/>
      <c r="T463" s="9"/>
    </row>
    <row r="464" spans="1:20" ht="14.25" customHeight="1">
      <c r="A464" s="9"/>
      <c r="D464" s="15" t="s">
        <v>6336</v>
      </c>
      <c r="R464" s="9"/>
      <c r="S464" s="9"/>
      <c r="T464" s="9"/>
    </row>
    <row r="465" spans="1:20" ht="14.25" customHeight="1">
      <c r="A465" s="9"/>
      <c r="D465" s="15" t="s">
        <v>6337</v>
      </c>
      <c r="R465" s="9"/>
      <c r="S465" s="9"/>
      <c r="T465" s="9"/>
    </row>
    <row r="466" spans="1:20" ht="14.25" customHeight="1">
      <c r="D466" s="15" t="s">
        <v>6338</v>
      </c>
    </row>
    <row r="467" spans="1:20" ht="14.25" customHeight="1">
      <c r="D467" s="15" t="s">
        <v>6339</v>
      </c>
    </row>
    <row r="468" spans="1:20" ht="14.25" customHeight="1">
      <c r="D468" s="15" t="s">
        <v>6340</v>
      </c>
    </row>
    <row r="469" spans="1:20" ht="14.25" customHeight="1">
      <c r="D469" s="15" t="s">
        <v>6341</v>
      </c>
    </row>
    <row r="470" spans="1:20" ht="14.25" customHeight="1">
      <c r="D470" s="15" t="s">
        <v>6342</v>
      </c>
    </row>
    <row r="471" spans="1:20" ht="14.25" customHeight="1">
      <c r="D471" s="15" t="s">
        <v>6343</v>
      </c>
    </row>
    <row r="472" spans="1:20" ht="14.25" customHeight="1">
      <c r="D472" s="15" t="s">
        <v>6344</v>
      </c>
    </row>
    <row r="473" spans="1:20" ht="14.25" customHeight="1">
      <c r="D473" s="15" t="s">
        <v>6345</v>
      </c>
    </row>
    <row r="474" spans="1:20" ht="14.25" customHeight="1">
      <c r="D474" s="15" t="s">
        <v>6346</v>
      </c>
    </row>
    <row r="475" spans="1:20" ht="14.25" customHeight="1">
      <c r="D475" s="15" t="s">
        <v>6347</v>
      </c>
    </row>
    <row r="476" spans="1:20" ht="14.25" customHeight="1">
      <c r="D476" s="15" t="s">
        <v>6348</v>
      </c>
    </row>
    <row r="477" spans="1:20" ht="14.25" customHeight="1">
      <c r="D477" s="15" t="s">
        <v>6349</v>
      </c>
    </row>
    <row r="478" spans="1:20" ht="14.25" customHeight="1">
      <c r="D478" s="15" t="s">
        <v>6350</v>
      </c>
    </row>
    <row r="479" spans="1:20" ht="14.25" customHeight="1">
      <c r="D479" s="15" t="s">
        <v>6351</v>
      </c>
    </row>
    <row r="480" spans="1:20" ht="14.25" customHeight="1">
      <c r="D480" s="15" t="s">
        <v>6352</v>
      </c>
    </row>
  </sheetData>
  <mergeCells count="645">
    <mergeCell ref="E5:Q6"/>
    <mergeCell ref="O298:Q298"/>
    <mergeCell ref="O299:Q299"/>
    <mergeCell ref="K289:M289"/>
    <mergeCell ref="O289:Q289"/>
    <mergeCell ref="K290:M290"/>
    <mergeCell ref="O290:Q290"/>
    <mergeCell ref="K291:M291"/>
    <mergeCell ref="O291:Q291"/>
    <mergeCell ref="D329:Q331"/>
    <mergeCell ref="L305:N305"/>
    <mergeCell ref="L306:N306"/>
    <mergeCell ref="L307:Q318"/>
    <mergeCell ref="K288:M288"/>
    <mergeCell ref="O288:Q288"/>
    <mergeCell ref="K272:M272"/>
    <mergeCell ref="O272:Q272"/>
    <mergeCell ref="R272:S272"/>
    <mergeCell ref="R273:S273"/>
    <mergeCell ref="L294:N295"/>
    <mergeCell ref="K296:K297"/>
    <mergeCell ref="M296:M297"/>
    <mergeCell ref="O296:Q297"/>
    <mergeCell ref="H266:J266"/>
    <mergeCell ref="K266:M266"/>
    <mergeCell ref="O266:Q266"/>
    <mergeCell ref="R266:S266"/>
    <mergeCell ref="H267:J267"/>
    <mergeCell ref="K267:M267"/>
    <mergeCell ref="O267:Q267"/>
    <mergeCell ref="R267:S267"/>
    <mergeCell ref="H274:J274"/>
    <mergeCell ref="K274:M274"/>
    <mergeCell ref="O274:Q274"/>
    <mergeCell ref="R274:S274"/>
    <mergeCell ref="H270:J270"/>
    <mergeCell ref="K270:M270"/>
    <mergeCell ref="O270:Q270"/>
    <mergeCell ref="R270:S270"/>
    <mergeCell ref="K271:M271"/>
    <mergeCell ref="O271:Q271"/>
    <mergeCell ref="R271:S271"/>
    <mergeCell ref="K268:M268"/>
    <mergeCell ref="O268:Q268"/>
    <mergeCell ref="R268:S268"/>
    <mergeCell ref="K269:M269"/>
    <mergeCell ref="O269:Q269"/>
    <mergeCell ref="H264:J264"/>
    <mergeCell ref="K264:M264"/>
    <mergeCell ref="O264:Q264"/>
    <mergeCell ref="R264:S264"/>
    <mergeCell ref="H260:J260"/>
    <mergeCell ref="K260:M260"/>
    <mergeCell ref="O260:Q260"/>
    <mergeCell ref="R260:S260"/>
    <mergeCell ref="H261:J261"/>
    <mergeCell ref="K261:M261"/>
    <mergeCell ref="O261:Q261"/>
    <mergeCell ref="K262:M262"/>
    <mergeCell ref="O262:Q262"/>
    <mergeCell ref="K263:M263"/>
    <mergeCell ref="O263:Q263"/>
    <mergeCell ref="R263:S263"/>
    <mergeCell ref="H258:J258"/>
    <mergeCell ref="K258:M258"/>
    <mergeCell ref="O258:Q258"/>
    <mergeCell ref="R258:S258"/>
    <mergeCell ref="H259:J259"/>
    <mergeCell ref="K259:M259"/>
    <mergeCell ref="O259:Q259"/>
    <mergeCell ref="R259:S259"/>
    <mergeCell ref="H256:J256"/>
    <mergeCell ref="K256:M256"/>
    <mergeCell ref="O256:Q256"/>
    <mergeCell ref="R256:S256"/>
    <mergeCell ref="H257:J257"/>
    <mergeCell ref="K257:M257"/>
    <mergeCell ref="O257:Q257"/>
    <mergeCell ref="R257:S257"/>
    <mergeCell ref="I251:J251"/>
    <mergeCell ref="K251:M251"/>
    <mergeCell ref="O251:Q251"/>
    <mergeCell ref="R251:S251"/>
    <mergeCell ref="K255:M255"/>
    <mergeCell ref="O255:Q255"/>
    <mergeCell ref="I249:J249"/>
    <mergeCell ref="K249:M249"/>
    <mergeCell ref="O249:Q249"/>
    <mergeCell ref="R249:S249"/>
    <mergeCell ref="I250:J250"/>
    <mergeCell ref="K250:M250"/>
    <mergeCell ref="O250:Q250"/>
    <mergeCell ref="R250:S250"/>
    <mergeCell ref="I247:J247"/>
    <mergeCell ref="K247:M247"/>
    <mergeCell ref="O247:Q247"/>
    <mergeCell ref="R247:S247"/>
    <mergeCell ref="I248:J248"/>
    <mergeCell ref="K248:M248"/>
    <mergeCell ref="R248:S248"/>
    <mergeCell ref="I245:J245"/>
    <mergeCell ref="K245:M245"/>
    <mergeCell ref="O245:Q245"/>
    <mergeCell ref="R245:S245"/>
    <mergeCell ref="I246:J246"/>
    <mergeCell ref="K246:M246"/>
    <mergeCell ref="O246:Q246"/>
    <mergeCell ref="R246:S246"/>
    <mergeCell ref="I243:J243"/>
    <mergeCell ref="K243:M243"/>
    <mergeCell ref="O243:Q243"/>
    <mergeCell ref="R243:S243"/>
    <mergeCell ref="I244:J244"/>
    <mergeCell ref="K244:M244"/>
    <mergeCell ref="O244:Q244"/>
    <mergeCell ref="R244:S244"/>
    <mergeCell ref="I241:J241"/>
    <mergeCell ref="K241:M241"/>
    <mergeCell ref="O241:Q241"/>
    <mergeCell ref="R241:S241"/>
    <mergeCell ref="I242:J242"/>
    <mergeCell ref="K242:M242"/>
    <mergeCell ref="O242:Q242"/>
    <mergeCell ref="R242:S242"/>
    <mergeCell ref="I239:J239"/>
    <mergeCell ref="K239:M239"/>
    <mergeCell ref="O239:Q239"/>
    <mergeCell ref="R239:S239"/>
    <mergeCell ref="I240:J240"/>
    <mergeCell ref="K240:M240"/>
    <mergeCell ref="O240:Q240"/>
    <mergeCell ref="R240:S240"/>
    <mergeCell ref="I237:J237"/>
    <mergeCell ref="K237:M237"/>
    <mergeCell ref="O237:Q237"/>
    <mergeCell ref="R237:S237"/>
    <mergeCell ref="I238:J238"/>
    <mergeCell ref="K238:M238"/>
    <mergeCell ref="O238:Q238"/>
    <mergeCell ref="R238:S238"/>
    <mergeCell ref="I235:J235"/>
    <mergeCell ref="K235:M235"/>
    <mergeCell ref="O235:Q235"/>
    <mergeCell ref="R235:S235"/>
    <mergeCell ref="I236:J236"/>
    <mergeCell ref="K236:M236"/>
    <mergeCell ref="O236:Q236"/>
    <mergeCell ref="R236:S236"/>
    <mergeCell ref="R226:S226"/>
    <mergeCell ref="K229:M229"/>
    <mergeCell ref="O229:Q229"/>
    <mergeCell ref="K233:M233"/>
    <mergeCell ref="O233:Q233"/>
    <mergeCell ref="I234:J234"/>
    <mergeCell ref="K234:M234"/>
    <mergeCell ref="O234:Q234"/>
    <mergeCell ref="R234:S234"/>
    <mergeCell ref="K223:M223"/>
    <mergeCell ref="O223:Q223"/>
    <mergeCell ref="K225:M225"/>
    <mergeCell ref="O225:Q225"/>
    <mergeCell ref="I226:J226"/>
    <mergeCell ref="K226:M226"/>
    <mergeCell ref="O226:Q226"/>
    <mergeCell ref="K220:M220"/>
    <mergeCell ref="O220:Q220"/>
    <mergeCell ref="K221:M221"/>
    <mergeCell ref="O221:Q221"/>
    <mergeCell ref="K222:M222"/>
    <mergeCell ref="O222:Q222"/>
    <mergeCell ref="K218:M218"/>
    <mergeCell ref="O218:Q218"/>
    <mergeCell ref="I219:J219"/>
    <mergeCell ref="K219:M219"/>
    <mergeCell ref="O219:Q219"/>
    <mergeCell ref="R219:S219"/>
    <mergeCell ref="I216:J216"/>
    <mergeCell ref="K216:M216"/>
    <mergeCell ref="O216:Q216"/>
    <mergeCell ref="I217:J217"/>
    <mergeCell ref="K217:M217"/>
    <mergeCell ref="O217:Q217"/>
    <mergeCell ref="I214:J214"/>
    <mergeCell ref="K214:M214"/>
    <mergeCell ref="O214:Q214"/>
    <mergeCell ref="I215:J215"/>
    <mergeCell ref="K215:M215"/>
    <mergeCell ref="O215:Q215"/>
    <mergeCell ref="I212:J212"/>
    <mergeCell ref="K212:M212"/>
    <mergeCell ref="O212:Q212"/>
    <mergeCell ref="I213:J213"/>
    <mergeCell ref="K213:M213"/>
    <mergeCell ref="O213:Q213"/>
    <mergeCell ref="I210:J210"/>
    <mergeCell ref="K210:M210"/>
    <mergeCell ref="O210:Q210"/>
    <mergeCell ref="I211:J211"/>
    <mergeCell ref="K211:M211"/>
    <mergeCell ref="O211:Q211"/>
    <mergeCell ref="R207:S207"/>
    <mergeCell ref="I208:J208"/>
    <mergeCell ref="K208:M208"/>
    <mergeCell ref="O208:Q208"/>
    <mergeCell ref="I209:J209"/>
    <mergeCell ref="K209:M209"/>
    <mergeCell ref="O209:Q209"/>
    <mergeCell ref="K199:M199"/>
    <mergeCell ref="O199:Q199"/>
    <mergeCell ref="K206:M206"/>
    <mergeCell ref="O206:Q206"/>
    <mergeCell ref="I207:J207"/>
    <mergeCell ref="K207:M207"/>
    <mergeCell ref="O207:Q207"/>
    <mergeCell ref="K196:M196"/>
    <mergeCell ref="O196:Q196"/>
    <mergeCell ref="K197:M197"/>
    <mergeCell ref="O197:Q197"/>
    <mergeCell ref="K198:M198"/>
    <mergeCell ref="O198:Q198"/>
    <mergeCell ref="I194:J194"/>
    <mergeCell ref="K194:M194"/>
    <mergeCell ref="O194:Q194"/>
    <mergeCell ref="R194:S194"/>
    <mergeCell ref="K195:M195"/>
    <mergeCell ref="O195:Q195"/>
    <mergeCell ref="K190:M190"/>
    <mergeCell ref="O190:Q190"/>
    <mergeCell ref="K192:M192"/>
    <mergeCell ref="O192:Q192"/>
    <mergeCell ref="K193:M193"/>
    <mergeCell ref="O193:Q193"/>
    <mergeCell ref="K187:M187"/>
    <mergeCell ref="O187:Q187"/>
    <mergeCell ref="K188:M188"/>
    <mergeCell ref="O188:Q188"/>
    <mergeCell ref="K189:M189"/>
    <mergeCell ref="O189:Q189"/>
    <mergeCell ref="K184:M184"/>
    <mergeCell ref="O184:Q184"/>
    <mergeCell ref="I186:J186"/>
    <mergeCell ref="K186:M186"/>
    <mergeCell ref="O186:Q186"/>
    <mergeCell ref="R186:S186"/>
    <mergeCell ref="K181:M181"/>
    <mergeCell ref="O181:Q181"/>
    <mergeCell ref="K182:M182"/>
    <mergeCell ref="O182:Q182"/>
    <mergeCell ref="K183:M183"/>
    <mergeCell ref="O183:Q183"/>
    <mergeCell ref="K178:M178"/>
    <mergeCell ref="O178:Q178"/>
    <mergeCell ref="K179:M179"/>
    <mergeCell ref="O179:Q179"/>
    <mergeCell ref="K180:M180"/>
    <mergeCell ref="O180:Q180"/>
    <mergeCell ref="I176:J176"/>
    <mergeCell ref="K176:M176"/>
    <mergeCell ref="O176:Q176"/>
    <mergeCell ref="R176:S176"/>
    <mergeCell ref="I177:J177"/>
    <mergeCell ref="K177:M177"/>
    <mergeCell ref="O177:Q177"/>
    <mergeCell ref="R177:S177"/>
    <mergeCell ref="R173:S173"/>
    <mergeCell ref="K174:M174"/>
    <mergeCell ref="O174:Q174"/>
    <mergeCell ref="K175:M175"/>
    <mergeCell ref="O175:Q175"/>
    <mergeCell ref="R175:S175"/>
    <mergeCell ref="K171:M171"/>
    <mergeCell ref="O171:Q171"/>
    <mergeCell ref="K172:M172"/>
    <mergeCell ref="O172:Q172"/>
    <mergeCell ref="I173:J173"/>
    <mergeCell ref="K173:M173"/>
    <mergeCell ref="O173:Q173"/>
    <mergeCell ref="K168:M168"/>
    <mergeCell ref="O168:Q168"/>
    <mergeCell ref="K169:M169"/>
    <mergeCell ref="O169:Q169"/>
    <mergeCell ref="K170:M170"/>
    <mergeCell ref="O170:Q170"/>
    <mergeCell ref="K166:M166"/>
    <mergeCell ref="O166:Q166"/>
    <mergeCell ref="I167:J167"/>
    <mergeCell ref="K167:M167"/>
    <mergeCell ref="O167:Q167"/>
    <mergeCell ref="R167:S167"/>
    <mergeCell ref="K163:M163"/>
    <mergeCell ref="O163:Q163"/>
    <mergeCell ref="K164:M164"/>
    <mergeCell ref="O164:Q164"/>
    <mergeCell ref="K165:M165"/>
    <mergeCell ref="O165:Q165"/>
    <mergeCell ref="K160:M160"/>
    <mergeCell ref="O160:Q160"/>
    <mergeCell ref="K161:M161"/>
    <mergeCell ref="O161:Q161"/>
    <mergeCell ref="K162:M162"/>
    <mergeCell ref="O162:Q162"/>
    <mergeCell ref="R157:S157"/>
    <mergeCell ref="I158:J158"/>
    <mergeCell ref="K158:M158"/>
    <mergeCell ref="O158:Q158"/>
    <mergeCell ref="R158:S158"/>
    <mergeCell ref="K159:M159"/>
    <mergeCell ref="O159:Q159"/>
    <mergeCell ref="I156:J156"/>
    <mergeCell ref="K156:M156"/>
    <mergeCell ref="O156:Q156"/>
    <mergeCell ref="I157:J157"/>
    <mergeCell ref="K157:M157"/>
    <mergeCell ref="O157:Q157"/>
    <mergeCell ref="I154:J154"/>
    <mergeCell ref="K154:M154"/>
    <mergeCell ref="O154:Q154"/>
    <mergeCell ref="I155:J155"/>
    <mergeCell ref="K155:M155"/>
    <mergeCell ref="O155:Q155"/>
    <mergeCell ref="I152:J152"/>
    <mergeCell ref="K152:M152"/>
    <mergeCell ref="O152:Q152"/>
    <mergeCell ref="I153:J153"/>
    <mergeCell ref="K153:M153"/>
    <mergeCell ref="O153:Q153"/>
    <mergeCell ref="R149:S149"/>
    <mergeCell ref="I150:J150"/>
    <mergeCell ref="K150:M150"/>
    <mergeCell ref="O150:Q150"/>
    <mergeCell ref="R150:S150"/>
    <mergeCell ref="I151:J151"/>
    <mergeCell ref="K151:M151"/>
    <mergeCell ref="O151:Q151"/>
    <mergeCell ref="I148:J148"/>
    <mergeCell ref="K148:M148"/>
    <mergeCell ref="O148:Q148"/>
    <mergeCell ref="I149:J149"/>
    <mergeCell ref="K149:M149"/>
    <mergeCell ref="O149:Q149"/>
    <mergeCell ref="I146:J146"/>
    <mergeCell ref="K146:M146"/>
    <mergeCell ref="O146:Q146"/>
    <mergeCell ref="R146:S146"/>
    <mergeCell ref="I147:J147"/>
    <mergeCell ref="K147:M147"/>
    <mergeCell ref="O147:Q147"/>
    <mergeCell ref="R147:S147"/>
    <mergeCell ref="K144:M144"/>
    <mergeCell ref="O144:Q144"/>
    <mergeCell ref="I145:J145"/>
    <mergeCell ref="K145:M145"/>
    <mergeCell ref="O145:Q145"/>
    <mergeCell ref="R145:S145"/>
    <mergeCell ref="J139:K139"/>
    <mergeCell ref="M139:N139"/>
    <mergeCell ref="P139:Q139"/>
    <mergeCell ref="R139:S139"/>
    <mergeCell ref="M140:N140"/>
    <mergeCell ref="P140:Q140"/>
    <mergeCell ref="J137:K137"/>
    <mergeCell ref="M137:N137"/>
    <mergeCell ref="P137:Q137"/>
    <mergeCell ref="R137:S137"/>
    <mergeCell ref="J138:K138"/>
    <mergeCell ref="M138:N138"/>
    <mergeCell ref="P138:Q138"/>
    <mergeCell ref="R138:S138"/>
    <mergeCell ref="J135:K135"/>
    <mergeCell ref="M135:N135"/>
    <mergeCell ref="P135:Q135"/>
    <mergeCell ref="R135:S135"/>
    <mergeCell ref="J136:K136"/>
    <mergeCell ref="M136:N136"/>
    <mergeCell ref="P136:Q136"/>
    <mergeCell ref="R136:S136"/>
    <mergeCell ref="J133:K133"/>
    <mergeCell ref="M133:N133"/>
    <mergeCell ref="P133:Q133"/>
    <mergeCell ref="R133:S133"/>
    <mergeCell ref="J134:K134"/>
    <mergeCell ref="M134:N134"/>
    <mergeCell ref="P134:Q134"/>
    <mergeCell ref="R134:S134"/>
    <mergeCell ref="J131:K131"/>
    <mergeCell ref="M131:N131"/>
    <mergeCell ref="P131:Q131"/>
    <mergeCell ref="R131:S131"/>
    <mergeCell ref="J132:K132"/>
    <mergeCell ref="M132:N132"/>
    <mergeCell ref="P132:Q132"/>
    <mergeCell ref="R132:S132"/>
    <mergeCell ref="J129:K129"/>
    <mergeCell ref="M129:N129"/>
    <mergeCell ref="P129:Q129"/>
    <mergeCell ref="R129:S129"/>
    <mergeCell ref="J130:K130"/>
    <mergeCell ref="M130:N130"/>
    <mergeCell ref="P130:Q130"/>
    <mergeCell ref="R130:S130"/>
    <mergeCell ref="J127:K127"/>
    <mergeCell ref="M127:N127"/>
    <mergeCell ref="P127:Q127"/>
    <mergeCell ref="R127:S127"/>
    <mergeCell ref="J128:K128"/>
    <mergeCell ref="M128:N128"/>
    <mergeCell ref="P128:Q128"/>
    <mergeCell ref="R128:S128"/>
    <mergeCell ref="J125:K125"/>
    <mergeCell ref="M125:N125"/>
    <mergeCell ref="J126:K126"/>
    <mergeCell ref="M126:N126"/>
    <mergeCell ref="P126:Q126"/>
    <mergeCell ref="R126:S126"/>
    <mergeCell ref="P125:R125"/>
    <mergeCell ref="K116:M116"/>
    <mergeCell ref="O116:Q116"/>
    <mergeCell ref="K117:M117"/>
    <mergeCell ref="O117:Q117"/>
    <mergeCell ref="C121:Q123"/>
    <mergeCell ref="J124:K124"/>
    <mergeCell ref="M124:N124"/>
    <mergeCell ref="P124:Q124"/>
    <mergeCell ref="M106:O106"/>
    <mergeCell ref="M107:O107"/>
    <mergeCell ref="M108:O108"/>
    <mergeCell ref="K113:M114"/>
    <mergeCell ref="K115:M115"/>
    <mergeCell ref="O115:Q115"/>
    <mergeCell ref="M100:O100"/>
    <mergeCell ref="M101:O101"/>
    <mergeCell ref="M102:O102"/>
    <mergeCell ref="M103:O103"/>
    <mergeCell ref="M104:O104"/>
    <mergeCell ref="M105:O105"/>
    <mergeCell ref="M96:O96"/>
    <mergeCell ref="M97:O97"/>
    <mergeCell ref="M98:O98"/>
    <mergeCell ref="M99:O99"/>
    <mergeCell ref="D89:I89"/>
    <mergeCell ref="J89:K89"/>
    <mergeCell ref="D90:I90"/>
    <mergeCell ref="J90:K90"/>
    <mergeCell ref="D91:I91"/>
    <mergeCell ref="J91:K91"/>
    <mergeCell ref="D86:I86"/>
    <mergeCell ref="J86:K86"/>
    <mergeCell ref="D87:I87"/>
    <mergeCell ref="J87:K87"/>
    <mergeCell ref="D88:I88"/>
    <mergeCell ref="J88:K88"/>
    <mergeCell ref="D83:I83"/>
    <mergeCell ref="J83:K83"/>
    <mergeCell ref="D84:I84"/>
    <mergeCell ref="J84:K84"/>
    <mergeCell ref="D85:I85"/>
    <mergeCell ref="J85:K85"/>
    <mergeCell ref="D80:I80"/>
    <mergeCell ref="J80:K80"/>
    <mergeCell ref="D81:I81"/>
    <mergeCell ref="J81:K81"/>
    <mergeCell ref="D82:I82"/>
    <mergeCell ref="J82:K82"/>
    <mergeCell ref="J73:K73"/>
    <mergeCell ref="M73:N73"/>
    <mergeCell ref="P73:S73"/>
    <mergeCell ref="J78:K78"/>
    <mergeCell ref="D79:I79"/>
    <mergeCell ref="J79:K79"/>
    <mergeCell ref="H71:I71"/>
    <mergeCell ref="J71:K71"/>
    <mergeCell ref="M71:N71"/>
    <mergeCell ref="P71:S71"/>
    <mergeCell ref="H72:I72"/>
    <mergeCell ref="J72:K72"/>
    <mergeCell ref="M72:N72"/>
    <mergeCell ref="P72:S72"/>
    <mergeCell ref="H69:I69"/>
    <mergeCell ref="J69:K69"/>
    <mergeCell ref="M69:N69"/>
    <mergeCell ref="P69:S69"/>
    <mergeCell ref="H70:I70"/>
    <mergeCell ref="J70:K70"/>
    <mergeCell ref="M70:N70"/>
    <mergeCell ref="P70:S70"/>
    <mergeCell ref="H67:I67"/>
    <mergeCell ref="J67:K67"/>
    <mergeCell ref="M67:N67"/>
    <mergeCell ref="P67:S67"/>
    <mergeCell ref="H68:I68"/>
    <mergeCell ref="J68:K68"/>
    <mergeCell ref="M68:N68"/>
    <mergeCell ref="P68:S68"/>
    <mergeCell ref="H65:I65"/>
    <mergeCell ref="J65:K65"/>
    <mergeCell ref="M65:N65"/>
    <mergeCell ref="P65:S65"/>
    <mergeCell ref="H66:I66"/>
    <mergeCell ref="J66:K66"/>
    <mergeCell ref="M66:N66"/>
    <mergeCell ref="P66:S66"/>
    <mergeCell ref="H63:I63"/>
    <mergeCell ref="J63:K63"/>
    <mergeCell ref="M63:N63"/>
    <mergeCell ref="P63:S63"/>
    <mergeCell ref="H64:I64"/>
    <mergeCell ref="J64:K64"/>
    <mergeCell ref="M64:N64"/>
    <mergeCell ref="P64:S64"/>
    <mergeCell ref="H61:I61"/>
    <mergeCell ref="J61:K61"/>
    <mergeCell ref="M61:N61"/>
    <mergeCell ref="P61:S61"/>
    <mergeCell ref="H62:I62"/>
    <mergeCell ref="J62:K62"/>
    <mergeCell ref="M62:N62"/>
    <mergeCell ref="P62:S62"/>
    <mergeCell ref="H59:I59"/>
    <mergeCell ref="J59:K59"/>
    <mergeCell ref="M59:N59"/>
    <mergeCell ref="P59:S59"/>
    <mergeCell ref="H60:I60"/>
    <mergeCell ref="J60:K60"/>
    <mergeCell ref="M60:N60"/>
    <mergeCell ref="P60:S60"/>
    <mergeCell ref="H57:I57"/>
    <mergeCell ref="J57:K57"/>
    <mergeCell ref="M57:N57"/>
    <mergeCell ref="P57:S57"/>
    <mergeCell ref="H58:I58"/>
    <mergeCell ref="J58:K58"/>
    <mergeCell ref="M58:N58"/>
    <mergeCell ref="P58:S58"/>
    <mergeCell ref="H55:I55"/>
    <mergeCell ref="J55:K55"/>
    <mergeCell ref="M55:N55"/>
    <mergeCell ref="P55:S55"/>
    <mergeCell ref="H56:I56"/>
    <mergeCell ref="J56:K56"/>
    <mergeCell ref="M56:N56"/>
    <mergeCell ref="P56:S56"/>
    <mergeCell ref="H54:I54"/>
    <mergeCell ref="J54:K54"/>
    <mergeCell ref="M54:N54"/>
    <mergeCell ref="P54:S54"/>
    <mergeCell ref="F49:G49"/>
    <mergeCell ref="O49:P49"/>
    <mergeCell ref="J51:K51"/>
    <mergeCell ref="J52:K52"/>
    <mergeCell ref="M52:N52"/>
    <mergeCell ref="O44:R44"/>
    <mergeCell ref="C30:J30"/>
    <mergeCell ref="L30:O30"/>
    <mergeCell ref="C31:J31"/>
    <mergeCell ref="L31:O31"/>
    <mergeCell ref="C32:J32"/>
    <mergeCell ref="L32:O32"/>
    <mergeCell ref="J53:K53"/>
    <mergeCell ref="M53:N53"/>
    <mergeCell ref="O41:R41"/>
    <mergeCell ref="R269:S269"/>
    <mergeCell ref="R265:S265"/>
    <mergeCell ref="R275:S275"/>
    <mergeCell ref="K279:M279"/>
    <mergeCell ref="O279:Q279"/>
    <mergeCell ref="K280:M280"/>
    <mergeCell ref="O280:Q280"/>
    <mergeCell ref="K224:M224"/>
    <mergeCell ref="O224:Q224"/>
    <mergeCell ref="D45:E45"/>
    <mergeCell ref="O45:R45"/>
    <mergeCell ref="O46:R46"/>
    <mergeCell ref="O47:P47"/>
    <mergeCell ref="Q47:R47"/>
    <mergeCell ref="C28:J28"/>
    <mergeCell ref="L28:O28"/>
    <mergeCell ref="C29:J29"/>
    <mergeCell ref="L29:O29"/>
    <mergeCell ref="D40:E40"/>
    <mergeCell ref="O40:R40"/>
    <mergeCell ref="O42:R42"/>
    <mergeCell ref="D43:E43"/>
    <mergeCell ref="O43:R43"/>
    <mergeCell ref="K336:M336"/>
    <mergeCell ref="O336:Q336"/>
    <mergeCell ref="K337:M337"/>
    <mergeCell ref="O337:Q337"/>
    <mergeCell ref="I344:L344"/>
    <mergeCell ref="N344:Q344"/>
    <mergeCell ref="I345:J345"/>
    <mergeCell ref="K345:L345"/>
    <mergeCell ref="N345:O345"/>
    <mergeCell ref="P345:Q345"/>
    <mergeCell ref="I346:J346"/>
    <mergeCell ref="K346:L346"/>
    <mergeCell ref="N346:O346"/>
    <mergeCell ref="P346:Q346"/>
    <mergeCell ref="I347:J347"/>
    <mergeCell ref="K347:L347"/>
    <mergeCell ref="N347:O347"/>
    <mergeCell ref="P347:Q347"/>
    <mergeCell ref="I348:J348"/>
    <mergeCell ref="K348:L348"/>
    <mergeCell ref="N348:O348"/>
    <mergeCell ref="P348:Q348"/>
    <mergeCell ref="I349:J349"/>
    <mergeCell ref="K349:L349"/>
    <mergeCell ref="N349:O349"/>
    <mergeCell ref="P349:Q349"/>
    <mergeCell ref="I350:J350"/>
    <mergeCell ref="K350:L350"/>
    <mergeCell ref="N350:O350"/>
    <mergeCell ref="P350:Q350"/>
    <mergeCell ref="I351:J351"/>
    <mergeCell ref="K351:L351"/>
    <mergeCell ref="N351:O351"/>
    <mergeCell ref="P351:Q351"/>
    <mergeCell ref="P355:Q355"/>
    <mergeCell ref="I357:J357"/>
    <mergeCell ref="K357:L357"/>
    <mergeCell ref="I358:J358"/>
    <mergeCell ref="K358:L358"/>
    <mergeCell ref="I359:J359"/>
    <mergeCell ref="K359:L359"/>
    <mergeCell ref="I352:J352"/>
    <mergeCell ref="K352:L352"/>
    <mergeCell ref="N352:O352"/>
    <mergeCell ref="P352:Q352"/>
    <mergeCell ref="I353:J353"/>
    <mergeCell ref="K353:L353"/>
    <mergeCell ref="N353:O353"/>
    <mergeCell ref="P353:Q353"/>
    <mergeCell ref="I354:J354"/>
    <mergeCell ref="K354:L354"/>
    <mergeCell ref="N354:O354"/>
    <mergeCell ref="P354:Q354"/>
    <mergeCell ref="I360:J360"/>
    <mergeCell ref="K360:L360"/>
    <mergeCell ref="I361:J361"/>
    <mergeCell ref="K361:L361"/>
    <mergeCell ref="I362:J362"/>
    <mergeCell ref="K362:L362"/>
    <mergeCell ref="I355:J355"/>
    <mergeCell ref="K355:L355"/>
    <mergeCell ref="N355:O355"/>
  </mergeCells>
  <dataValidations count="25">
    <dataValidation type="decimal" errorStyle="information" operator="lessThanOrEqual" allowBlank="1" showInputMessage="1" showErrorMessage="1" errorTitle="Duty free exceeds total retail" error="Please check the value for duty free concessions. Duty free is a subset of total retail concessions (6.3.1.1.1) and therefore should be less than or equal to line 178." sqref="K177:M177 O177:Q177" xr:uid="{00000000-0002-0000-0800-000000000000}">
      <formula1>K176</formula1>
    </dataValidation>
    <dataValidation type="decimal" operator="greaterThanOrEqual" allowBlank="1" showInputMessage="1" showErrorMessage="1" sqref="O145:Q176 O178:Q201" xr:uid="{00000000-0002-0000-0800-000001000000}">
      <formula1>0</formula1>
    </dataValidation>
    <dataValidation type="decimal" errorStyle="information" operator="greaterThanOrEqual" allowBlank="1" showInputMessage="1" showErrorMessage="1" sqref="K178:M201 L225:M228 K145:M176 K207:K228 L207:M223 P225:Q227 P207:Q223 O207:O227" xr:uid="{00000000-0002-0000-0800-000002000000}">
      <formula1>0</formula1>
    </dataValidation>
    <dataValidation type="whole" errorStyle="information" allowBlank="1" showInputMessage="1" showErrorMessage="1" errorTitle="Numerical input" error="Please enter as a whole number" sqref="J81:K91" xr:uid="{00000000-0002-0000-0800-000003000000}">
      <formula1>0</formula1>
      <formula2>1000000</formula2>
    </dataValidation>
    <dataValidation type="whole" errorStyle="information" allowBlank="1" showInputMessage="1" showErrorMessage="1" errorTitle="Air bridge gates" error="Please indicate the number of contact gates equiped with an air bridge" sqref="J80:K80" xr:uid="{00000000-0002-0000-0800-000004000000}">
      <formula1>0</formula1>
      <formula2>10000</formula2>
    </dataValidation>
    <dataValidation type="whole" errorStyle="information" allowBlank="1" showInputMessage="1" showErrorMessage="1" errorTitle="Runways" error="Please indicate the number of runways (e.g. 1, 2, 3, 4, etc.)" sqref="J79:K79" xr:uid="{00000000-0002-0000-0800-000005000000}">
      <formula1>1</formula1>
      <formula2>60</formula2>
    </dataValidation>
    <dataValidation type="decimal" errorStyle="information" operator="lessThan" allowBlank="1" showInputMessage="1" showErrorMessage="1" error="Please enter accumulated depreciation on fixed assets as a negative number" sqref="O263:Q263 K263:M263" xr:uid="{00000000-0002-0000-0800-000006000000}">
      <formula1>0</formula1>
    </dataValidation>
    <dataValidation type="decimal" errorStyle="information" operator="greaterThan" allowBlank="1" showErrorMessage="1" error="Please report assets and liabilities as positive numbers._x000a__x000a_Accumulated depreciation on fixed assets should be reported as negative" prompt="Please report assets and liabilities as positive numbers._x000a__x000a_Accumulated depreciation on fixed assets should be reported as negative_x000a_" sqref="O266:Q272 K264:M264 L256:M261 O264:Q264 K266:M272 K256:K262 O256:O262 P256:Q261" xr:uid="{00000000-0002-0000-0800-000007000000}">
      <formula1>0</formula1>
    </dataValidation>
    <dataValidation type="custom" allowBlank="1" showInputMessage="1" showErrorMessage="1" sqref="F40:F41" xr:uid="{00000000-0002-0000-0800-000008000000}">
      <formula1>IF(OR(ISNUMBER(F40), F40=0), F40, "")</formula1>
    </dataValidation>
    <dataValidation errorStyle="information" allowBlank="1" showInputMessage="1" showErrorMessage="1" error="The cell allows only numeric input" sqref="J54:K54 J56:K57 J59:K59 J61:K62 J64:K64 J66:K66 J69:K70 J72:K72" xr:uid="{00000000-0002-0000-0800-000009000000}"/>
    <dataValidation type="list" allowBlank="1" showInputMessage="1" showErrorMessage="1" sqref="K298 M298" xr:uid="{00000000-0002-0000-0800-00000A000000}">
      <formula1>$O$366:$O$427</formula1>
    </dataValidation>
    <dataValidation type="list" allowBlank="1" showInputMessage="1" showErrorMessage="1" sqref="M107:O107" xr:uid="{00000000-0002-0000-0800-00000B000000}">
      <formula1>$J$367:$J$369</formula1>
    </dataValidation>
    <dataValidation type="list" allowBlank="1" showInputMessage="1" showErrorMessage="1" sqref="M103:O103" xr:uid="{00000000-0002-0000-0800-00000C000000}">
      <formula1>$I$367:$I$372</formula1>
    </dataValidation>
    <dataValidation type="list" allowBlank="1" showInputMessage="1" showErrorMessage="1" sqref="M101:O101" xr:uid="{00000000-0002-0000-0800-00000D000000}">
      <formula1>$H$367:$H$372</formula1>
    </dataValidation>
    <dataValidation type="list" allowBlank="1" showInputMessage="1" showErrorMessage="1" sqref="M99:O99" xr:uid="{00000000-0002-0000-0800-00000E000000}">
      <formula1>$G$367:$G$374</formula1>
    </dataValidation>
    <dataValidation type="list" allowBlank="1" showInputMessage="1" showErrorMessage="1" sqref="M97:O97" xr:uid="{00000000-0002-0000-0800-00000F000000}">
      <formula1>$F$367:$F$370</formula1>
    </dataValidation>
    <dataValidation type="custom" errorStyle="information" allowBlank="1" showInputMessage="1" showErrorMessage="1" error="The cell allows only numeric input" sqref="M105:O105 K115:M115 K117:M117" xr:uid="{00000000-0002-0000-0800-000010000000}">
      <formula1>IF(ISNUMBER(K105), K105, "")</formula1>
    </dataValidation>
    <dataValidation type="list" allowBlank="1" showInputMessage="1" showErrorMessage="1" sqref="O43:R43" xr:uid="{00000000-0002-0000-0800-000011000000}">
      <formula1>$C$367:$C$377</formula1>
    </dataValidation>
    <dataValidation type="list" allowBlank="1" showInputMessage="1" showErrorMessage="1" sqref="Q283" xr:uid="{00000000-0002-0000-0800-000012000000}">
      <formula1>$N$366:$N$376</formula1>
    </dataValidation>
    <dataValidation type="list" allowBlank="1" showInputMessage="1" showErrorMessage="1" sqref="O283" xr:uid="{00000000-0002-0000-0800-000013000000}">
      <formula1>$M$366:$M$386</formula1>
    </dataValidation>
    <dataValidation type="list" allowBlank="1" showInputMessage="1" showErrorMessage="1" sqref="M283" xr:uid="{00000000-0002-0000-0800-000014000000}">
      <formula1>$L$366:$L$388</formula1>
    </dataValidation>
    <dataValidation type="list" allowBlank="1" showInputMessage="1" showErrorMessage="1" sqref="K283" xr:uid="{00000000-0002-0000-0800-000015000000}">
      <formula1>$K$366:$K$387</formula1>
    </dataValidation>
    <dataValidation type="list" allowBlank="1" showInputMessage="1" showErrorMessage="1" sqref="O45:R45" xr:uid="{00000000-0002-0000-0800-000016000000}">
      <formula1>$D$367:$D$480</formula1>
    </dataValidation>
    <dataValidation type="list" allowBlank="1" showInputMessage="1" showErrorMessage="1" sqref="M72:N72 M69:N70 M66:N66 M64:N64 M61:N62 M59:N59 M56:N57 M54:N54" xr:uid="{00000000-0002-0000-0800-000017000000}">
      <formula1>$E$367:$E$374</formula1>
    </dataValidation>
    <dataValidation type="list" allowBlank="1" showInputMessage="1" showErrorMessage="1" sqref="O40:R40" xr:uid="{00000000-0002-0000-0800-000018000000}">
      <formula1>$B$367:$B$373</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8</xdr:col>
                    <xdr:colOff>228600</xdr:colOff>
                    <xdr:row>127</xdr:row>
                    <xdr:rowOff>0</xdr:rowOff>
                  </from>
                  <to>
                    <xdr:col>8</xdr:col>
                    <xdr:colOff>457200</xdr:colOff>
                    <xdr:row>128</xdr:row>
                    <xdr:rowOff>38100</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8</xdr:col>
                    <xdr:colOff>228600</xdr:colOff>
                    <xdr:row>128</xdr:row>
                    <xdr:rowOff>0</xdr:rowOff>
                  </from>
                  <to>
                    <xdr:col>8</xdr:col>
                    <xdr:colOff>457200</xdr:colOff>
                    <xdr:row>129</xdr:row>
                    <xdr:rowOff>38100</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8</xdr:col>
                    <xdr:colOff>228600</xdr:colOff>
                    <xdr:row>129</xdr:row>
                    <xdr:rowOff>0</xdr:rowOff>
                  </from>
                  <to>
                    <xdr:col>8</xdr:col>
                    <xdr:colOff>457200</xdr:colOff>
                    <xdr:row>130</xdr:row>
                    <xdr:rowOff>38100</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8</xdr:col>
                    <xdr:colOff>228600</xdr:colOff>
                    <xdr:row>130</xdr:row>
                    <xdr:rowOff>0</xdr:rowOff>
                  </from>
                  <to>
                    <xdr:col>8</xdr:col>
                    <xdr:colOff>457200</xdr:colOff>
                    <xdr:row>131</xdr:row>
                    <xdr:rowOff>38100</xdr:rowOff>
                  </to>
                </anchor>
              </controlPr>
            </control>
          </mc:Choice>
        </mc:AlternateContent>
        <mc:AlternateContent xmlns:mc="http://schemas.openxmlformats.org/markup-compatibility/2006">
          <mc:Choice Requires="x14">
            <control shapeId="73733" r:id="rId8" name="Check Box 5">
              <controlPr defaultSize="0" autoFill="0" autoLine="0" autoPict="0">
                <anchor moveWithCells="1">
                  <from>
                    <xdr:col>8</xdr:col>
                    <xdr:colOff>228600</xdr:colOff>
                    <xdr:row>131</xdr:row>
                    <xdr:rowOff>0</xdr:rowOff>
                  </from>
                  <to>
                    <xdr:col>8</xdr:col>
                    <xdr:colOff>457200</xdr:colOff>
                    <xdr:row>132</xdr:row>
                    <xdr:rowOff>38100</xdr:rowOff>
                  </to>
                </anchor>
              </controlPr>
            </control>
          </mc:Choice>
        </mc:AlternateContent>
        <mc:AlternateContent xmlns:mc="http://schemas.openxmlformats.org/markup-compatibility/2006">
          <mc:Choice Requires="x14">
            <control shapeId="73734" r:id="rId9" name="Check Box 6">
              <controlPr defaultSize="0" autoFill="0" autoLine="0" autoPict="0">
                <anchor moveWithCells="1">
                  <from>
                    <xdr:col>8</xdr:col>
                    <xdr:colOff>228600</xdr:colOff>
                    <xdr:row>132</xdr:row>
                    <xdr:rowOff>0</xdr:rowOff>
                  </from>
                  <to>
                    <xdr:col>8</xdr:col>
                    <xdr:colOff>457200</xdr:colOff>
                    <xdr:row>133</xdr:row>
                    <xdr:rowOff>38100</xdr:rowOff>
                  </to>
                </anchor>
              </controlPr>
            </control>
          </mc:Choice>
        </mc:AlternateContent>
        <mc:AlternateContent xmlns:mc="http://schemas.openxmlformats.org/markup-compatibility/2006">
          <mc:Choice Requires="x14">
            <control shapeId="73735" r:id="rId10" name="Check Box 7">
              <controlPr defaultSize="0" autoFill="0" autoLine="0" autoPict="0">
                <anchor moveWithCells="1">
                  <from>
                    <xdr:col>8</xdr:col>
                    <xdr:colOff>228600</xdr:colOff>
                    <xdr:row>133</xdr:row>
                    <xdr:rowOff>0</xdr:rowOff>
                  </from>
                  <to>
                    <xdr:col>8</xdr:col>
                    <xdr:colOff>457200</xdr:colOff>
                    <xdr:row>134</xdr:row>
                    <xdr:rowOff>38100</xdr:rowOff>
                  </to>
                </anchor>
              </controlPr>
            </control>
          </mc:Choice>
        </mc:AlternateContent>
        <mc:AlternateContent xmlns:mc="http://schemas.openxmlformats.org/markup-compatibility/2006">
          <mc:Choice Requires="x14">
            <control shapeId="73736" r:id="rId11" name="Check Box 8">
              <controlPr defaultSize="0" autoFill="0" autoLine="0" autoPict="0">
                <anchor moveWithCells="1">
                  <from>
                    <xdr:col>8</xdr:col>
                    <xdr:colOff>228600</xdr:colOff>
                    <xdr:row>134</xdr:row>
                    <xdr:rowOff>0</xdr:rowOff>
                  </from>
                  <to>
                    <xdr:col>8</xdr:col>
                    <xdr:colOff>457200</xdr:colOff>
                    <xdr:row>135</xdr:row>
                    <xdr:rowOff>38100</xdr:rowOff>
                  </to>
                </anchor>
              </controlPr>
            </control>
          </mc:Choice>
        </mc:AlternateContent>
        <mc:AlternateContent xmlns:mc="http://schemas.openxmlformats.org/markup-compatibility/2006">
          <mc:Choice Requires="x14">
            <control shapeId="73737" r:id="rId12" name="Check Box 9">
              <controlPr defaultSize="0" autoFill="0" autoLine="0" autoPict="0">
                <anchor moveWithCells="1">
                  <from>
                    <xdr:col>8</xdr:col>
                    <xdr:colOff>228600</xdr:colOff>
                    <xdr:row>135</xdr:row>
                    <xdr:rowOff>0</xdr:rowOff>
                  </from>
                  <to>
                    <xdr:col>8</xdr:col>
                    <xdr:colOff>457200</xdr:colOff>
                    <xdr:row>136</xdr:row>
                    <xdr:rowOff>38100</xdr:rowOff>
                  </to>
                </anchor>
              </controlPr>
            </control>
          </mc:Choice>
        </mc:AlternateContent>
        <mc:AlternateContent xmlns:mc="http://schemas.openxmlformats.org/markup-compatibility/2006">
          <mc:Choice Requires="x14">
            <control shapeId="73738" r:id="rId13" name="Check Box 10">
              <controlPr defaultSize="0" autoFill="0" autoLine="0" autoPict="0">
                <anchor moveWithCells="1">
                  <from>
                    <xdr:col>8</xdr:col>
                    <xdr:colOff>228600</xdr:colOff>
                    <xdr:row>136</xdr:row>
                    <xdr:rowOff>0</xdr:rowOff>
                  </from>
                  <to>
                    <xdr:col>8</xdr:col>
                    <xdr:colOff>457200</xdr:colOff>
                    <xdr:row>137</xdr:row>
                    <xdr:rowOff>38100</xdr:rowOff>
                  </to>
                </anchor>
              </controlPr>
            </control>
          </mc:Choice>
        </mc:AlternateContent>
        <mc:AlternateContent xmlns:mc="http://schemas.openxmlformats.org/markup-compatibility/2006">
          <mc:Choice Requires="x14">
            <control shapeId="73739" r:id="rId14" name="Check Box 11">
              <controlPr defaultSize="0" autoFill="0" autoLine="0" autoPict="0">
                <anchor moveWithCells="1">
                  <from>
                    <xdr:col>8</xdr:col>
                    <xdr:colOff>228600</xdr:colOff>
                    <xdr:row>137</xdr:row>
                    <xdr:rowOff>0</xdr:rowOff>
                  </from>
                  <to>
                    <xdr:col>8</xdr:col>
                    <xdr:colOff>457200</xdr:colOff>
                    <xdr:row>138</xdr:row>
                    <xdr:rowOff>38100</xdr:rowOff>
                  </to>
                </anchor>
              </controlPr>
            </control>
          </mc:Choice>
        </mc:AlternateContent>
        <mc:AlternateContent xmlns:mc="http://schemas.openxmlformats.org/markup-compatibility/2006">
          <mc:Choice Requires="x14">
            <control shapeId="73740" r:id="rId15" name="Check Box 12">
              <controlPr defaultSize="0" autoFill="0" autoLine="0" autoPict="0">
                <anchor moveWithCells="1">
                  <from>
                    <xdr:col>8</xdr:col>
                    <xdr:colOff>228600</xdr:colOff>
                    <xdr:row>138</xdr:row>
                    <xdr:rowOff>0</xdr:rowOff>
                  </from>
                  <to>
                    <xdr:col>8</xdr:col>
                    <xdr:colOff>457200</xdr:colOff>
                    <xdr:row>139</xdr:row>
                    <xdr:rowOff>38100</xdr:rowOff>
                  </to>
                </anchor>
              </controlPr>
            </control>
          </mc:Choice>
        </mc:AlternateContent>
        <mc:AlternateContent xmlns:mc="http://schemas.openxmlformats.org/markup-compatibility/2006">
          <mc:Choice Requires="x14">
            <control shapeId="73741" r:id="rId16" name="Check Box 13">
              <controlPr defaultSize="0" autoFill="0" autoLine="0" autoPict="0">
                <anchor moveWithCells="1">
                  <from>
                    <xdr:col>11</xdr:col>
                    <xdr:colOff>228600</xdr:colOff>
                    <xdr:row>127</xdr:row>
                    <xdr:rowOff>0</xdr:rowOff>
                  </from>
                  <to>
                    <xdr:col>11</xdr:col>
                    <xdr:colOff>457200</xdr:colOff>
                    <xdr:row>128</xdr:row>
                    <xdr:rowOff>38100</xdr:rowOff>
                  </to>
                </anchor>
              </controlPr>
            </control>
          </mc:Choice>
        </mc:AlternateContent>
        <mc:AlternateContent xmlns:mc="http://schemas.openxmlformats.org/markup-compatibility/2006">
          <mc:Choice Requires="x14">
            <control shapeId="73742" r:id="rId17" name="Check Box 14">
              <controlPr defaultSize="0" autoFill="0" autoLine="0" autoPict="0">
                <anchor moveWithCells="1">
                  <from>
                    <xdr:col>11</xdr:col>
                    <xdr:colOff>228600</xdr:colOff>
                    <xdr:row>128</xdr:row>
                    <xdr:rowOff>0</xdr:rowOff>
                  </from>
                  <to>
                    <xdr:col>11</xdr:col>
                    <xdr:colOff>457200</xdr:colOff>
                    <xdr:row>129</xdr:row>
                    <xdr:rowOff>38100</xdr:rowOff>
                  </to>
                </anchor>
              </controlPr>
            </control>
          </mc:Choice>
        </mc:AlternateContent>
        <mc:AlternateContent xmlns:mc="http://schemas.openxmlformats.org/markup-compatibility/2006">
          <mc:Choice Requires="x14">
            <control shapeId="73743" r:id="rId18" name="Check Box 15">
              <controlPr defaultSize="0" autoFill="0" autoLine="0" autoPict="0">
                <anchor moveWithCells="1">
                  <from>
                    <xdr:col>11</xdr:col>
                    <xdr:colOff>228600</xdr:colOff>
                    <xdr:row>129</xdr:row>
                    <xdr:rowOff>0</xdr:rowOff>
                  </from>
                  <to>
                    <xdr:col>11</xdr:col>
                    <xdr:colOff>457200</xdr:colOff>
                    <xdr:row>130</xdr:row>
                    <xdr:rowOff>38100</xdr:rowOff>
                  </to>
                </anchor>
              </controlPr>
            </control>
          </mc:Choice>
        </mc:AlternateContent>
        <mc:AlternateContent xmlns:mc="http://schemas.openxmlformats.org/markup-compatibility/2006">
          <mc:Choice Requires="x14">
            <control shapeId="73744" r:id="rId19" name="Check Box 16">
              <controlPr defaultSize="0" autoFill="0" autoLine="0" autoPict="0">
                <anchor moveWithCells="1">
                  <from>
                    <xdr:col>11</xdr:col>
                    <xdr:colOff>228600</xdr:colOff>
                    <xdr:row>130</xdr:row>
                    <xdr:rowOff>0</xdr:rowOff>
                  </from>
                  <to>
                    <xdr:col>11</xdr:col>
                    <xdr:colOff>457200</xdr:colOff>
                    <xdr:row>131</xdr:row>
                    <xdr:rowOff>38100</xdr:rowOff>
                  </to>
                </anchor>
              </controlPr>
            </control>
          </mc:Choice>
        </mc:AlternateContent>
        <mc:AlternateContent xmlns:mc="http://schemas.openxmlformats.org/markup-compatibility/2006">
          <mc:Choice Requires="x14">
            <control shapeId="73745" r:id="rId20" name="Check Box 17">
              <controlPr defaultSize="0" autoFill="0" autoLine="0" autoPict="0">
                <anchor moveWithCells="1">
                  <from>
                    <xdr:col>11</xdr:col>
                    <xdr:colOff>228600</xdr:colOff>
                    <xdr:row>131</xdr:row>
                    <xdr:rowOff>0</xdr:rowOff>
                  </from>
                  <to>
                    <xdr:col>11</xdr:col>
                    <xdr:colOff>457200</xdr:colOff>
                    <xdr:row>132</xdr:row>
                    <xdr:rowOff>38100</xdr:rowOff>
                  </to>
                </anchor>
              </controlPr>
            </control>
          </mc:Choice>
        </mc:AlternateContent>
        <mc:AlternateContent xmlns:mc="http://schemas.openxmlformats.org/markup-compatibility/2006">
          <mc:Choice Requires="x14">
            <control shapeId="73746" r:id="rId21" name="Check Box 18">
              <controlPr defaultSize="0" autoFill="0" autoLine="0" autoPict="0">
                <anchor moveWithCells="1">
                  <from>
                    <xdr:col>11</xdr:col>
                    <xdr:colOff>228600</xdr:colOff>
                    <xdr:row>132</xdr:row>
                    <xdr:rowOff>0</xdr:rowOff>
                  </from>
                  <to>
                    <xdr:col>11</xdr:col>
                    <xdr:colOff>457200</xdr:colOff>
                    <xdr:row>133</xdr:row>
                    <xdr:rowOff>38100</xdr:rowOff>
                  </to>
                </anchor>
              </controlPr>
            </control>
          </mc:Choice>
        </mc:AlternateContent>
        <mc:AlternateContent xmlns:mc="http://schemas.openxmlformats.org/markup-compatibility/2006">
          <mc:Choice Requires="x14">
            <control shapeId="73747" r:id="rId22" name="Check Box 19">
              <controlPr defaultSize="0" autoFill="0" autoLine="0" autoPict="0">
                <anchor moveWithCells="1">
                  <from>
                    <xdr:col>11</xdr:col>
                    <xdr:colOff>228600</xdr:colOff>
                    <xdr:row>133</xdr:row>
                    <xdr:rowOff>0</xdr:rowOff>
                  </from>
                  <to>
                    <xdr:col>11</xdr:col>
                    <xdr:colOff>457200</xdr:colOff>
                    <xdr:row>134</xdr:row>
                    <xdr:rowOff>38100</xdr:rowOff>
                  </to>
                </anchor>
              </controlPr>
            </control>
          </mc:Choice>
        </mc:AlternateContent>
        <mc:AlternateContent xmlns:mc="http://schemas.openxmlformats.org/markup-compatibility/2006">
          <mc:Choice Requires="x14">
            <control shapeId="73748" r:id="rId23" name="Check Box 20">
              <controlPr defaultSize="0" autoFill="0" autoLine="0" autoPict="0">
                <anchor moveWithCells="1">
                  <from>
                    <xdr:col>11</xdr:col>
                    <xdr:colOff>228600</xdr:colOff>
                    <xdr:row>134</xdr:row>
                    <xdr:rowOff>0</xdr:rowOff>
                  </from>
                  <to>
                    <xdr:col>11</xdr:col>
                    <xdr:colOff>457200</xdr:colOff>
                    <xdr:row>135</xdr:row>
                    <xdr:rowOff>38100</xdr:rowOff>
                  </to>
                </anchor>
              </controlPr>
            </control>
          </mc:Choice>
        </mc:AlternateContent>
        <mc:AlternateContent xmlns:mc="http://schemas.openxmlformats.org/markup-compatibility/2006">
          <mc:Choice Requires="x14">
            <control shapeId="73749" r:id="rId24" name="Check Box 21">
              <controlPr defaultSize="0" autoFill="0" autoLine="0" autoPict="0">
                <anchor moveWithCells="1">
                  <from>
                    <xdr:col>11</xdr:col>
                    <xdr:colOff>228600</xdr:colOff>
                    <xdr:row>135</xdr:row>
                    <xdr:rowOff>0</xdr:rowOff>
                  </from>
                  <to>
                    <xdr:col>11</xdr:col>
                    <xdr:colOff>457200</xdr:colOff>
                    <xdr:row>136</xdr:row>
                    <xdr:rowOff>38100</xdr:rowOff>
                  </to>
                </anchor>
              </controlPr>
            </control>
          </mc:Choice>
        </mc:AlternateContent>
        <mc:AlternateContent xmlns:mc="http://schemas.openxmlformats.org/markup-compatibility/2006">
          <mc:Choice Requires="x14">
            <control shapeId="73750" r:id="rId25" name="Check Box 22">
              <controlPr defaultSize="0" autoFill="0" autoLine="0" autoPict="0">
                <anchor moveWithCells="1">
                  <from>
                    <xdr:col>11</xdr:col>
                    <xdr:colOff>228600</xdr:colOff>
                    <xdr:row>136</xdr:row>
                    <xdr:rowOff>0</xdr:rowOff>
                  </from>
                  <to>
                    <xdr:col>11</xdr:col>
                    <xdr:colOff>457200</xdr:colOff>
                    <xdr:row>137</xdr:row>
                    <xdr:rowOff>38100</xdr:rowOff>
                  </to>
                </anchor>
              </controlPr>
            </control>
          </mc:Choice>
        </mc:AlternateContent>
        <mc:AlternateContent xmlns:mc="http://schemas.openxmlformats.org/markup-compatibility/2006">
          <mc:Choice Requires="x14">
            <control shapeId="73751" r:id="rId26" name="Check Box 23">
              <controlPr defaultSize="0" autoFill="0" autoLine="0" autoPict="0">
                <anchor moveWithCells="1">
                  <from>
                    <xdr:col>11</xdr:col>
                    <xdr:colOff>228600</xdr:colOff>
                    <xdr:row>137</xdr:row>
                    <xdr:rowOff>0</xdr:rowOff>
                  </from>
                  <to>
                    <xdr:col>11</xdr:col>
                    <xdr:colOff>457200</xdr:colOff>
                    <xdr:row>138</xdr:row>
                    <xdr:rowOff>38100</xdr:rowOff>
                  </to>
                </anchor>
              </controlPr>
            </control>
          </mc:Choice>
        </mc:AlternateContent>
        <mc:AlternateContent xmlns:mc="http://schemas.openxmlformats.org/markup-compatibility/2006">
          <mc:Choice Requires="x14">
            <control shapeId="73752" r:id="rId27" name="Check Box 24">
              <controlPr defaultSize="0" autoFill="0" autoLine="0" autoPict="0">
                <anchor moveWithCells="1">
                  <from>
                    <xdr:col>11</xdr:col>
                    <xdr:colOff>228600</xdr:colOff>
                    <xdr:row>138</xdr:row>
                    <xdr:rowOff>0</xdr:rowOff>
                  </from>
                  <to>
                    <xdr:col>11</xdr:col>
                    <xdr:colOff>457200</xdr:colOff>
                    <xdr:row>139</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21"/>
  <sheetViews>
    <sheetView topLeftCell="C1" workbookViewId="0">
      <selection activeCell="E33" sqref="E33"/>
    </sheetView>
  </sheetViews>
  <sheetFormatPr defaultColWidth="8.85546875" defaultRowHeight="15"/>
  <cols>
    <col min="1" max="1" width="28.85546875" bestFit="1" customWidth="1"/>
    <col min="2" max="2" width="42" bestFit="1" customWidth="1"/>
    <col min="3" max="3" width="16" bestFit="1" customWidth="1"/>
    <col min="4" max="4" width="48.28515625" bestFit="1" customWidth="1"/>
    <col min="5" max="15" width="15.7109375" bestFit="1" customWidth="1"/>
    <col min="16" max="16" width="11.28515625" customWidth="1"/>
    <col min="17" max="17" width="14" customWidth="1"/>
  </cols>
  <sheetData>
    <row r="1" spans="1:17" s="104" customFormat="1" ht="15.75" customHeight="1">
      <c r="A1" s="104" t="s">
        <v>925</v>
      </c>
      <c r="B1" s="104" t="s">
        <v>926</v>
      </c>
      <c r="C1" s="104" t="s">
        <v>927</v>
      </c>
      <c r="D1" s="104" t="s">
        <v>928</v>
      </c>
      <c r="E1" s="104" t="s">
        <v>929</v>
      </c>
      <c r="F1" s="104" t="s">
        <v>930</v>
      </c>
      <c r="G1" s="104" t="s">
        <v>931</v>
      </c>
      <c r="H1" s="104" t="s">
        <v>932</v>
      </c>
      <c r="I1" s="104" t="s">
        <v>933</v>
      </c>
      <c r="J1" s="104" t="s">
        <v>934</v>
      </c>
      <c r="K1" s="104" t="s">
        <v>1573</v>
      </c>
      <c r="L1" s="104" t="s">
        <v>5574</v>
      </c>
      <c r="M1" s="104" t="s">
        <v>6897</v>
      </c>
      <c r="N1" s="104" t="s">
        <v>6898</v>
      </c>
      <c r="O1" s="104" t="s">
        <v>6965</v>
      </c>
      <c r="P1" s="104" t="s">
        <v>6964</v>
      </c>
      <c r="Q1" s="104" t="s">
        <v>7755</v>
      </c>
    </row>
    <row r="2" spans="1:17">
      <c r="A2" t="s">
        <v>935</v>
      </c>
      <c r="B2" t="s">
        <v>936</v>
      </c>
      <c r="C2" t="s">
        <v>937</v>
      </c>
      <c r="D2" t="s">
        <v>846</v>
      </c>
      <c r="E2">
        <v>50.249614743589703</v>
      </c>
      <c r="F2">
        <v>50.325000000000003</v>
      </c>
      <c r="G2">
        <v>46.452461001317502</v>
      </c>
      <c r="H2">
        <v>46.747007738580997</v>
      </c>
      <c r="I2">
        <v>50.921399999999998</v>
      </c>
      <c r="J2">
        <v>55.377499999999998</v>
      </c>
      <c r="K2">
        <v>57.247500000000002</v>
      </c>
      <c r="L2">
        <v>61.143461541666703</v>
      </c>
      <c r="M2">
        <v>67.866085769230807</v>
      </c>
      <c r="N2">
        <v>68.026904082231198</v>
      </c>
      <c r="O2">
        <v>72.083247177304003</v>
      </c>
      <c r="P2">
        <v>77.737949178336706</v>
      </c>
      <c r="Q2">
        <v>76.813536435489695</v>
      </c>
    </row>
    <row r="3" spans="1:17">
      <c r="A3" t="s">
        <v>939</v>
      </c>
      <c r="B3" t="s">
        <v>940</v>
      </c>
      <c r="C3" t="s">
        <v>941</v>
      </c>
      <c r="D3" t="s">
        <v>847</v>
      </c>
      <c r="E3">
        <v>83.894604100529094</v>
      </c>
      <c r="F3">
        <v>94.978119820384293</v>
      </c>
      <c r="G3">
        <v>103.9364433527</v>
      </c>
      <c r="H3">
        <v>100.89495472583</v>
      </c>
      <c r="I3">
        <v>108.18464459924201</v>
      </c>
      <c r="J3">
        <v>105.668673352632</v>
      </c>
      <c r="K3">
        <v>105.47923411584</v>
      </c>
      <c r="L3">
        <v>125.96083044733</v>
      </c>
      <c r="M3">
        <v>124.14087146638001</v>
      </c>
      <c r="N3">
        <v>119.09966666666701</v>
      </c>
      <c r="O3">
        <v>107.989166666667</v>
      </c>
      <c r="P3">
        <v>109.850833333333</v>
      </c>
      <c r="Q3">
        <v>108.65</v>
      </c>
    </row>
    <row r="4" spans="1:17">
      <c r="A4" t="s">
        <v>942</v>
      </c>
      <c r="B4" t="s">
        <v>943</v>
      </c>
      <c r="C4" t="s">
        <v>944</v>
      </c>
      <c r="D4" t="s">
        <v>48</v>
      </c>
      <c r="E4">
        <v>64.582800000000006</v>
      </c>
      <c r="F4">
        <v>72.6474166666667</v>
      </c>
      <c r="G4">
        <v>74.3859833333333</v>
      </c>
      <c r="H4">
        <v>72.937883333333303</v>
      </c>
      <c r="I4">
        <v>77.535966666666695</v>
      </c>
      <c r="J4">
        <v>79.368399999999994</v>
      </c>
      <c r="K4">
        <v>80.579016666666703</v>
      </c>
      <c r="L4">
        <v>100.69143333333299</v>
      </c>
      <c r="M4">
        <v>109.44306666666699</v>
      </c>
      <c r="N4">
        <v>110.97301666666699</v>
      </c>
      <c r="O4">
        <v>116.593791666667</v>
      </c>
      <c r="P4">
        <v>119.353558333333</v>
      </c>
      <c r="Q4">
        <v>126.77679999999999</v>
      </c>
    </row>
    <row r="5" spans="1:17">
      <c r="A5" t="s">
        <v>951</v>
      </c>
      <c r="B5" t="s">
        <v>952</v>
      </c>
      <c r="C5" t="s">
        <v>953</v>
      </c>
      <c r="D5" t="s">
        <v>50</v>
      </c>
      <c r="E5">
        <v>75.033354166666697</v>
      </c>
      <c r="F5">
        <v>79.328166666666704</v>
      </c>
      <c r="G5">
        <v>91.905720340501802</v>
      </c>
      <c r="H5">
        <v>93.934749999999994</v>
      </c>
      <c r="I5">
        <v>95.467955421311004</v>
      </c>
      <c r="J5">
        <v>96.518279479152596</v>
      </c>
      <c r="K5">
        <v>98.302416855633496</v>
      </c>
      <c r="L5">
        <v>120.060701665019</v>
      </c>
      <c r="M5">
        <v>163.65643411657899</v>
      </c>
      <c r="N5">
        <v>165.91595069149801</v>
      </c>
      <c r="O5">
        <v>252.85574773129699</v>
      </c>
      <c r="P5">
        <v>364.82580498088703</v>
      </c>
      <c r="Q5">
        <v>578.25878028011095</v>
      </c>
    </row>
    <row r="6" spans="1:17">
      <c r="A6" t="s">
        <v>957</v>
      </c>
      <c r="B6" t="s">
        <v>958</v>
      </c>
      <c r="C6" t="s">
        <v>959</v>
      </c>
      <c r="D6" t="s">
        <v>51</v>
      </c>
      <c r="E6">
        <v>3.14416455988456</v>
      </c>
      <c r="F6">
        <v>3.7101068305232801</v>
      </c>
      <c r="G6">
        <v>3.8962951544704998</v>
      </c>
      <c r="H6">
        <v>4.1101395762132604</v>
      </c>
      <c r="I6">
        <v>4.5369343601874599</v>
      </c>
      <c r="J6">
        <v>5.4593526646570396</v>
      </c>
      <c r="K6">
        <v>8.0752759928133404</v>
      </c>
      <c r="L6">
        <v>9.2331855247242896</v>
      </c>
      <c r="M6">
        <v>14.7581750873396</v>
      </c>
      <c r="N6">
        <v>16.5627069251411</v>
      </c>
      <c r="O6">
        <v>28.094991666666701</v>
      </c>
      <c r="P6">
        <v>48.147891666666702</v>
      </c>
      <c r="Q6">
        <v>70.539166666666702</v>
      </c>
    </row>
    <row r="7" spans="1:17">
      <c r="A7" t="s">
        <v>960</v>
      </c>
      <c r="B7" t="s">
        <v>961</v>
      </c>
      <c r="C7" t="s">
        <v>962</v>
      </c>
      <c r="D7" t="s">
        <v>52</v>
      </c>
      <c r="E7">
        <v>305.96940026193602</v>
      </c>
      <c r="F7">
        <v>363.28328560606099</v>
      </c>
      <c r="G7">
        <v>373.66046673881698</v>
      </c>
      <c r="H7">
        <v>372.50088244871102</v>
      </c>
      <c r="I7">
        <v>401.76397562691602</v>
      </c>
      <c r="J7">
        <v>409.625749270293</v>
      </c>
      <c r="K7">
        <v>415.91978920493801</v>
      </c>
      <c r="L7">
        <v>477.91830657609898</v>
      </c>
      <c r="M7">
        <v>480.48815077796598</v>
      </c>
      <c r="N7">
        <v>482.71639384912999</v>
      </c>
      <c r="O7">
        <v>482.98794659023503</v>
      </c>
      <c r="P7">
        <v>480.445128767119</v>
      </c>
      <c r="Q7">
        <v>489.008858590915</v>
      </c>
    </row>
    <row r="8" spans="1:17">
      <c r="A8" t="s">
        <v>963</v>
      </c>
      <c r="B8" t="s">
        <v>964</v>
      </c>
      <c r="C8" t="s">
        <v>965</v>
      </c>
      <c r="D8" t="s">
        <v>848</v>
      </c>
      <c r="E8">
        <v>1.79</v>
      </c>
      <c r="F8">
        <v>1.79</v>
      </c>
      <c r="G8">
        <v>1.79</v>
      </c>
      <c r="H8">
        <v>1.79</v>
      </c>
      <c r="I8">
        <v>1.79</v>
      </c>
      <c r="J8">
        <v>1.79</v>
      </c>
      <c r="K8">
        <v>1.79</v>
      </c>
      <c r="L8">
        <v>1.79</v>
      </c>
      <c r="M8">
        <v>1.79</v>
      </c>
      <c r="N8">
        <v>1.79</v>
      </c>
      <c r="O8">
        <v>1.79</v>
      </c>
      <c r="P8">
        <v>1.79</v>
      </c>
      <c r="Q8">
        <v>1.79</v>
      </c>
    </row>
    <row r="9" spans="1:17">
      <c r="A9" t="s">
        <v>966</v>
      </c>
      <c r="B9" t="s">
        <v>967</v>
      </c>
      <c r="C9" t="s">
        <v>968</v>
      </c>
      <c r="D9" t="s">
        <v>53</v>
      </c>
      <c r="E9">
        <v>1.19217833333333</v>
      </c>
      <c r="F9">
        <v>1.28218881008452</v>
      </c>
      <c r="G9">
        <v>1.0901594863867701</v>
      </c>
      <c r="H9">
        <v>0.96946320149673504</v>
      </c>
      <c r="I9">
        <v>0.96580103065870804</v>
      </c>
      <c r="J9">
        <v>1.0358430965205401</v>
      </c>
      <c r="K9">
        <v>1.1093632928169199</v>
      </c>
      <c r="L9">
        <v>1.33109026245502</v>
      </c>
      <c r="M9">
        <v>1.3452139760194699</v>
      </c>
      <c r="N9">
        <v>1.3047580767159199</v>
      </c>
      <c r="O9">
        <v>1.33841214646451</v>
      </c>
      <c r="P9">
        <v>1.4385065442138201</v>
      </c>
      <c r="Q9">
        <v>1.4530851184701601</v>
      </c>
    </row>
    <row r="10" spans="1:17">
      <c r="A10" t="s">
        <v>1180</v>
      </c>
      <c r="B10" t="s">
        <v>967</v>
      </c>
      <c r="C10" t="s">
        <v>968</v>
      </c>
      <c r="D10" t="s">
        <v>53</v>
      </c>
      <c r="E10">
        <v>1.19217833333333</v>
      </c>
      <c r="F10">
        <v>1.28218881008452</v>
      </c>
      <c r="G10">
        <v>1.0901594863867701</v>
      </c>
      <c r="H10">
        <v>0.96946320149673504</v>
      </c>
      <c r="I10">
        <v>0.96580103065870804</v>
      </c>
      <c r="J10">
        <v>1.0358430965205401</v>
      </c>
      <c r="K10">
        <v>1.1093632928169199</v>
      </c>
      <c r="L10">
        <v>1.33109026245502</v>
      </c>
      <c r="M10">
        <v>1.3452139760194699</v>
      </c>
      <c r="N10">
        <v>1.3047580767159199</v>
      </c>
      <c r="O10">
        <v>1.33841214646451</v>
      </c>
      <c r="P10">
        <v>1.4385065442138201</v>
      </c>
      <c r="Q10">
        <v>1.4530851184701601</v>
      </c>
    </row>
    <row r="11" spans="1:17">
      <c r="A11" t="s">
        <v>1417</v>
      </c>
      <c r="B11" t="s">
        <v>967</v>
      </c>
      <c r="C11" t="s">
        <v>968</v>
      </c>
      <c r="D11" t="s">
        <v>53</v>
      </c>
      <c r="E11">
        <v>1.19217833333333</v>
      </c>
      <c r="F11">
        <v>1.28218881008452</v>
      </c>
      <c r="G11">
        <v>1.0901594863867701</v>
      </c>
      <c r="H11">
        <v>0.96946320149673504</v>
      </c>
      <c r="I11">
        <v>0.96580103065870804</v>
      </c>
      <c r="J11">
        <v>1.0358430965205401</v>
      </c>
      <c r="K11">
        <v>1.1093632928169199</v>
      </c>
      <c r="L11">
        <v>1.33109026245502</v>
      </c>
      <c r="M11">
        <v>1.3452139760194699</v>
      </c>
      <c r="N11">
        <v>1.3047580767159199</v>
      </c>
      <c r="O11">
        <v>1.33841214646451</v>
      </c>
      <c r="P11">
        <v>1.4385065442138201</v>
      </c>
      <c r="Q11">
        <v>1.4530851184701601</v>
      </c>
    </row>
    <row r="12" spans="1:17">
      <c r="A12" t="s">
        <v>970</v>
      </c>
      <c r="B12" t="s">
        <v>971</v>
      </c>
      <c r="C12" t="s">
        <v>972</v>
      </c>
      <c r="D12" t="s">
        <v>849</v>
      </c>
      <c r="E12">
        <v>0.82161957885304604</v>
      </c>
      <c r="F12">
        <v>0.80378333333333296</v>
      </c>
      <c r="G12">
        <v>0.80264999999999997</v>
      </c>
      <c r="H12">
        <v>0.78968638888888898</v>
      </c>
      <c r="I12">
        <v>0.78564534946236597</v>
      </c>
      <c r="J12">
        <v>0.784541075268817</v>
      </c>
      <c r="K12">
        <v>0.78434749999999998</v>
      </c>
      <c r="L12">
        <v>1.0245638185505901</v>
      </c>
      <c r="M12">
        <v>1.59572157270424</v>
      </c>
      <c r="N12">
        <v>1.72115480222734</v>
      </c>
      <c r="O12">
        <v>1.7000166666666701</v>
      </c>
      <c r="P12">
        <v>1.7</v>
      </c>
      <c r="Q12">
        <v>1.7</v>
      </c>
    </row>
    <row r="13" spans="1:17">
      <c r="A13" t="s">
        <v>973</v>
      </c>
      <c r="B13" t="s">
        <v>974</v>
      </c>
      <c r="C13" t="s">
        <v>975</v>
      </c>
      <c r="D13" t="s">
        <v>54</v>
      </c>
      <c r="E13">
        <v>1</v>
      </c>
      <c r="F13">
        <v>1</v>
      </c>
      <c r="G13">
        <v>1</v>
      </c>
      <c r="H13">
        <v>1</v>
      </c>
      <c r="I13">
        <v>1</v>
      </c>
      <c r="J13">
        <v>1</v>
      </c>
      <c r="K13">
        <v>1</v>
      </c>
      <c r="L13">
        <v>1</v>
      </c>
      <c r="M13">
        <v>1</v>
      </c>
      <c r="N13">
        <v>1</v>
      </c>
      <c r="O13">
        <v>1</v>
      </c>
      <c r="P13">
        <v>1</v>
      </c>
      <c r="Q13">
        <v>1</v>
      </c>
    </row>
    <row r="14" spans="1:17">
      <c r="A14" t="s">
        <v>976</v>
      </c>
      <c r="B14" t="s">
        <v>977</v>
      </c>
      <c r="C14" t="s">
        <v>978</v>
      </c>
      <c r="D14" t="s">
        <v>55</v>
      </c>
      <c r="E14">
        <v>0.376</v>
      </c>
      <c r="F14">
        <v>0.376</v>
      </c>
      <c r="G14">
        <v>0.376</v>
      </c>
      <c r="H14">
        <v>0.376</v>
      </c>
      <c r="I14">
        <v>0.376</v>
      </c>
      <c r="J14">
        <v>0.376</v>
      </c>
      <c r="K14">
        <v>0.376</v>
      </c>
      <c r="L14">
        <v>0.376</v>
      </c>
      <c r="M14">
        <v>0.376</v>
      </c>
      <c r="N14">
        <v>0.376</v>
      </c>
      <c r="O14">
        <v>0.376</v>
      </c>
      <c r="P14">
        <v>0.376</v>
      </c>
      <c r="Q14">
        <v>0.376</v>
      </c>
    </row>
    <row r="15" spans="1:17">
      <c r="A15" t="s">
        <v>979</v>
      </c>
      <c r="B15" t="s">
        <v>980</v>
      </c>
      <c r="C15" t="s">
        <v>981</v>
      </c>
      <c r="D15" t="s">
        <v>850</v>
      </c>
      <c r="E15">
        <v>68.598275000000001</v>
      </c>
      <c r="F15">
        <v>69.039066666666699</v>
      </c>
      <c r="G15">
        <v>69.649291666666699</v>
      </c>
      <c r="H15">
        <v>74.1524</v>
      </c>
      <c r="I15">
        <v>81.8626583333333</v>
      </c>
      <c r="J15">
        <v>78.103234999999998</v>
      </c>
      <c r="K15">
        <v>77.641408333333302</v>
      </c>
      <c r="L15">
        <v>77.946908333333297</v>
      </c>
      <c r="M15">
        <v>78.468091666666695</v>
      </c>
      <c r="N15">
        <v>80.437541666666704</v>
      </c>
      <c r="O15">
        <v>83.466201916666705</v>
      </c>
      <c r="P15">
        <v>84.453522500000005</v>
      </c>
      <c r="Q15">
        <v>84.871391666666696</v>
      </c>
    </row>
    <row r="16" spans="1:17">
      <c r="A16" t="s">
        <v>982</v>
      </c>
      <c r="B16" t="s">
        <v>983</v>
      </c>
      <c r="C16" t="s">
        <v>984</v>
      </c>
      <c r="D16" t="s">
        <v>56</v>
      </c>
      <c r="E16">
        <v>2</v>
      </c>
      <c r="F16">
        <v>2</v>
      </c>
      <c r="G16">
        <v>2</v>
      </c>
      <c r="H16">
        <v>2</v>
      </c>
      <c r="I16">
        <v>2</v>
      </c>
      <c r="J16">
        <v>2</v>
      </c>
      <c r="K16">
        <v>2</v>
      </c>
      <c r="L16">
        <v>2</v>
      </c>
      <c r="M16">
        <v>2</v>
      </c>
      <c r="N16">
        <v>2</v>
      </c>
      <c r="O16">
        <v>2</v>
      </c>
      <c r="P16">
        <v>2</v>
      </c>
      <c r="Q16">
        <v>2</v>
      </c>
    </row>
    <row r="17" spans="1:17">
      <c r="A17" t="s">
        <v>985</v>
      </c>
      <c r="B17" t="s">
        <v>986</v>
      </c>
      <c r="C17" t="s">
        <v>987</v>
      </c>
      <c r="D17" t="s">
        <v>851</v>
      </c>
      <c r="E17">
        <v>2136.3975</v>
      </c>
      <c r="F17">
        <v>2793.0492178846898</v>
      </c>
      <c r="G17">
        <v>2978.51</v>
      </c>
      <c r="H17">
        <v>4974.6333333333296</v>
      </c>
      <c r="I17">
        <v>8336.8983333333308</v>
      </c>
      <c r="J17">
        <v>8880.0524999999998</v>
      </c>
      <c r="K17">
        <v>10224.102500000001</v>
      </c>
      <c r="L17">
        <v>15925.9883333333</v>
      </c>
      <c r="M17">
        <v>11793.8552583333</v>
      </c>
      <c r="O17">
        <v>2.0376083333333299</v>
      </c>
      <c r="P17">
        <v>2.0917833333333302</v>
      </c>
      <c r="Q17">
        <v>2.439575</v>
      </c>
    </row>
    <row r="18" spans="1:17">
      <c r="A18" t="s">
        <v>989</v>
      </c>
      <c r="B18" t="s">
        <v>990</v>
      </c>
      <c r="C18" t="s">
        <v>991</v>
      </c>
      <c r="D18" t="s">
        <v>57</v>
      </c>
      <c r="E18">
        <v>2</v>
      </c>
      <c r="F18">
        <v>2</v>
      </c>
      <c r="G18">
        <v>2</v>
      </c>
      <c r="H18">
        <v>2</v>
      </c>
      <c r="I18">
        <v>2</v>
      </c>
      <c r="J18">
        <v>2</v>
      </c>
      <c r="K18">
        <v>2</v>
      </c>
      <c r="L18">
        <v>2</v>
      </c>
      <c r="M18">
        <v>2</v>
      </c>
      <c r="N18">
        <v>2</v>
      </c>
      <c r="O18">
        <v>2</v>
      </c>
      <c r="P18">
        <v>2</v>
      </c>
      <c r="Q18">
        <v>2</v>
      </c>
    </row>
    <row r="19" spans="1:17">
      <c r="A19" t="s">
        <v>995</v>
      </c>
      <c r="B19" t="s">
        <v>996</v>
      </c>
      <c r="C19" t="s">
        <v>997</v>
      </c>
      <c r="D19" t="s">
        <v>59</v>
      </c>
      <c r="E19">
        <v>1</v>
      </c>
      <c r="F19">
        <v>1</v>
      </c>
      <c r="G19">
        <v>1</v>
      </c>
      <c r="H19">
        <v>1</v>
      </c>
      <c r="I19">
        <v>1</v>
      </c>
      <c r="J19">
        <v>1</v>
      </c>
      <c r="K19">
        <v>1</v>
      </c>
      <c r="L19">
        <v>1</v>
      </c>
      <c r="M19">
        <v>1</v>
      </c>
      <c r="N19">
        <v>1</v>
      </c>
      <c r="O19">
        <v>1</v>
      </c>
      <c r="P19">
        <v>1</v>
      </c>
      <c r="Q19">
        <v>1</v>
      </c>
    </row>
    <row r="20" spans="1:17">
      <c r="A20" t="s">
        <v>998</v>
      </c>
      <c r="B20" t="s">
        <v>999</v>
      </c>
      <c r="C20" t="s">
        <v>1000</v>
      </c>
      <c r="D20" t="s">
        <v>852</v>
      </c>
      <c r="E20">
        <v>43.505183333333299</v>
      </c>
      <c r="F20">
        <v>48.405266666666698</v>
      </c>
      <c r="G20">
        <v>45.725812121212101</v>
      </c>
      <c r="H20">
        <v>46.670466666666698</v>
      </c>
      <c r="I20">
        <v>53.437233333333303</v>
      </c>
      <c r="J20">
        <v>58.597845416666701</v>
      </c>
      <c r="K20">
        <v>61.029514460784299</v>
      </c>
      <c r="L20">
        <v>64.151944463278596</v>
      </c>
      <c r="M20">
        <v>67.195312807389399</v>
      </c>
      <c r="N20">
        <v>65.121568645066006</v>
      </c>
      <c r="O20">
        <v>68.389467093542095</v>
      </c>
      <c r="P20">
        <v>70.420340535955106</v>
      </c>
      <c r="Q20">
        <v>74.099566883605206</v>
      </c>
    </row>
    <row r="21" spans="1:17">
      <c r="A21" t="s">
        <v>1001</v>
      </c>
      <c r="B21" t="s">
        <v>1002</v>
      </c>
      <c r="C21" t="s">
        <v>1003</v>
      </c>
      <c r="D21" t="s">
        <v>853</v>
      </c>
      <c r="E21">
        <v>7.2383206989166702</v>
      </c>
      <c r="F21">
        <v>7.02</v>
      </c>
      <c r="G21">
        <v>7.0166666666666702</v>
      </c>
      <c r="H21">
        <v>6.9369624999999999</v>
      </c>
      <c r="I21">
        <v>6.91</v>
      </c>
      <c r="J21">
        <v>6.91</v>
      </c>
      <c r="K21">
        <v>6.91</v>
      </c>
      <c r="L21">
        <v>6.91</v>
      </c>
      <c r="M21">
        <v>6.91</v>
      </c>
      <c r="N21">
        <v>6.91</v>
      </c>
      <c r="O21">
        <v>6.91</v>
      </c>
      <c r="P21">
        <v>6.91</v>
      </c>
      <c r="Q21">
        <v>6.91</v>
      </c>
    </row>
    <row r="22" spans="1:17">
      <c r="A22" t="s">
        <v>1004</v>
      </c>
      <c r="B22" t="s">
        <v>1005</v>
      </c>
      <c r="C22" t="s">
        <v>1006</v>
      </c>
      <c r="D22" t="s">
        <v>854</v>
      </c>
      <c r="E22">
        <v>1.3351956804842799</v>
      </c>
      <c r="F22">
        <v>1.4078912383694999</v>
      </c>
      <c r="G22">
        <v>1.47673956845028</v>
      </c>
      <c r="H22">
        <v>1.40693658566639</v>
      </c>
      <c r="I22">
        <v>1.5222099744513</v>
      </c>
      <c r="J22">
        <v>1.4730513226323501</v>
      </c>
      <c r="K22">
        <v>1.4741691867940001</v>
      </c>
      <c r="L22">
        <v>1.76349164694686</v>
      </c>
      <c r="M22">
        <v>1.7681390242991499</v>
      </c>
      <c r="N22">
        <v>1.73535271327691</v>
      </c>
      <c r="O22">
        <v>1.6569854411354299</v>
      </c>
      <c r="P22">
        <v>1.74708646136073</v>
      </c>
      <c r="Q22">
        <v>1.71697049519219</v>
      </c>
    </row>
    <row r="23" spans="1:17">
      <c r="A23" t="s">
        <v>1007</v>
      </c>
      <c r="B23" t="s">
        <v>1008</v>
      </c>
      <c r="C23" t="s">
        <v>1009</v>
      </c>
      <c r="D23" t="s">
        <v>60</v>
      </c>
      <c r="E23">
        <v>6.8268566666666697</v>
      </c>
      <c r="F23">
        <v>7.1551376959950197</v>
      </c>
      <c r="G23">
        <v>6.7936211559750799</v>
      </c>
      <c r="H23">
        <v>6.8382358333333304</v>
      </c>
      <c r="I23">
        <v>7.6191416666666703</v>
      </c>
      <c r="J23">
        <v>8.3989083333333294</v>
      </c>
      <c r="K23">
        <v>8.9760833333333405</v>
      </c>
      <c r="L23">
        <v>10.126341666666701</v>
      </c>
      <c r="M23">
        <v>10.9011545372946</v>
      </c>
      <c r="N23">
        <v>10.347420877159699</v>
      </c>
      <c r="O23">
        <v>10.199975</v>
      </c>
      <c r="P23">
        <v>10.7558666666667</v>
      </c>
      <c r="Q23">
        <v>11.456241666666701</v>
      </c>
    </row>
    <row r="24" spans="1:17">
      <c r="A24" t="s">
        <v>1010</v>
      </c>
      <c r="B24" t="s">
        <v>1011</v>
      </c>
      <c r="C24" t="s">
        <v>1012</v>
      </c>
      <c r="D24" t="s">
        <v>61</v>
      </c>
      <c r="E24">
        <v>1.8337666666666701</v>
      </c>
      <c r="F24">
        <v>1.99942817314426</v>
      </c>
      <c r="G24">
        <v>1.7592267105871799</v>
      </c>
      <c r="H24">
        <v>1.6728287552565899</v>
      </c>
      <c r="I24">
        <v>1.9530686111248701</v>
      </c>
      <c r="J24">
        <v>2.1560891512631102</v>
      </c>
      <c r="K24">
        <v>2.3529519627667699</v>
      </c>
      <c r="L24">
        <v>3.32827600086486</v>
      </c>
      <c r="M24">
        <v>3.4890076651650501</v>
      </c>
      <c r="N24">
        <v>3.1913894463004802</v>
      </c>
      <c r="O24">
        <v>3.65382536145755</v>
      </c>
      <c r="P24">
        <v>3.9444710972507</v>
      </c>
      <c r="Q24">
        <v>5.1551787875128099</v>
      </c>
    </row>
    <row r="25" spans="1:17">
      <c r="A25" t="s">
        <v>1013</v>
      </c>
      <c r="B25" t="s">
        <v>1014</v>
      </c>
      <c r="C25" t="s">
        <v>1015</v>
      </c>
      <c r="D25" t="s">
        <v>62</v>
      </c>
      <c r="E25">
        <v>1.41716666666667</v>
      </c>
      <c r="F25">
        <v>1.4545692733233</v>
      </c>
      <c r="G25">
        <v>1.3635094736842099</v>
      </c>
      <c r="H25">
        <v>1.25791302014692</v>
      </c>
      <c r="I25">
        <v>1.24956701649958</v>
      </c>
      <c r="J25">
        <v>1.25116566976059</v>
      </c>
      <c r="K25">
        <v>1.2670401230813999</v>
      </c>
      <c r="L25">
        <v>1.37491084459887</v>
      </c>
      <c r="M25">
        <v>1.3813468768828601</v>
      </c>
      <c r="N25">
        <v>1.3808911640528101</v>
      </c>
      <c r="O25">
        <v>1.3489185654253699</v>
      </c>
      <c r="P25">
        <v>1.36421851405475</v>
      </c>
      <c r="Q25">
        <v>1.3797034297139901</v>
      </c>
    </row>
    <row r="26" spans="1:17">
      <c r="A26" t="s">
        <v>1016</v>
      </c>
      <c r="B26" t="s">
        <v>1017</v>
      </c>
      <c r="C26" t="s">
        <v>1018</v>
      </c>
      <c r="D26" t="s">
        <v>63</v>
      </c>
      <c r="E26">
        <v>1.3371166666666701</v>
      </c>
      <c r="F26">
        <v>1.40669166666667</v>
      </c>
      <c r="G26">
        <v>1.47739166666667</v>
      </c>
      <c r="H26">
        <v>1.40645833333333</v>
      </c>
      <c r="I26">
        <v>1.5220499999999999</v>
      </c>
      <c r="J26">
        <v>1.47356666666667</v>
      </c>
      <c r="K26">
        <v>1.4741833333333301</v>
      </c>
      <c r="L26">
        <v>1.7644</v>
      </c>
      <c r="M26">
        <v>1.7680416666666701</v>
      </c>
      <c r="N26">
        <v>1.73545833333333</v>
      </c>
      <c r="O26">
        <v>1.6570416666666701</v>
      </c>
      <c r="P26">
        <v>1.7470416666666699</v>
      </c>
      <c r="Q26">
        <v>1.7163333333333299</v>
      </c>
    </row>
    <row r="27" spans="1:17">
      <c r="A27" t="s">
        <v>1020</v>
      </c>
      <c r="B27" t="s">
        <v>1021</v>
      </c>
      <c r="C27" t="s">
        <v>1022</v>
      </c>
      <c r="D27" t="s">
        <v>64</v>
      </c>
      <c r="E27">
        <v>1185.6908333333299</v>
      </c>
      <c r="F27">
        <v>1230.17916666667</v>
      </c>
      <c r="G27">
        <v>1230.74833333333</v>
      </c>
      <c r="H27">
        <v>1261.0733333333301</v>
      </c>
      <c r="I27">
        <v>1442.505625</v>
      </c>
      <c r="J27">
        <v>1555.09083333333</v>
      </c>
      <c r="K27">
        <v>1546.6866666666699</v>
      </c>
      <c r="L27">
        <v>1571.8983333333299</v>
      </c>
      <c r="M27">
        <v>1654.62666666667</v>
      </c>
      <c r="N27">
        <v>1729.0550000000001</v>
      </c>
      <c r="O27">
        <v>1782.8768749999999</v>
      </c>
      <c r="P27">
        <v>1845.62289069697</v>
      </c>
      <c r="Q27">
        <v>1915.0461758333299</v>
      </c>
    </row>
    <row r="28" spans="1:17">
      <c r="A28" t="s">
        <v>1023</v>
      </c>
      <c r="B28" t="s">
        <v>1024</v>
      </c>
      <c r="C28" t="s">
        <v>1025</v>
      </c>
      <c r="D28" t="s">
        <v>855</v>
      </c>
      <c r="E28">
        <v>75.278540408420795</v>
      </c>
      <c r="F28">
        <v>79.377127283559702</v>
      </c>
      <c r="G28">
        <v>83.258806855919104</v>
      </c>
      <c r="H28">
        <v>79.323303815481395</v>
      </c>
      <c r="I28">
        <v>85.822435427795199</v>
      </c>
      <c r="J28">
        <v>83.050862982298497</v>
      </c>
      <c r="K28">
        <v>83.113888337827902</v>
      </c>
      <c r="L28">
        <v>99.425933700183606</v>
      </c>
      <c r="M28">
        <v>99.687953559086097</v>
      </c>
      <c r="N28">
        <v>97.806937771512096</v>
      </c>
      <c r="O28">
        <v>93.413578908527896</v>
      </c>
      <c r="P28">
        <v>98.495178587897598</v>
      </c>
      <c r="Q28">
        <v>96.795742786988498</v>
      </c>
    </row>
    <row r="29" spans="1:17">
      <c r="A29" t="s">
        <v>1026</v>
      </c>
      <c r="B29" t="s">
        <v>1027</v>
      </c>
      <c r="C29" t="s">
        <v>1028</v>
      </c>
      <c r="D29" t="s">
        <v>65</v>
      </c>
      <c r="E29">
        <v>4054.1666666666702</v>
      </c>
      <c r="F29">
        <v>4139.3333333333303</v>
      </c>
      <c r="G29">
        <v>4184.9166666666697</v>
      </c>
      <c r="H29">
        <v>4058.5</v>
      </c>
      <c r="I29">
        <v>4033</v>
      </c>
      <c r="J29">
        <v>4027.25</v>
      </c>
      <c r="K29">
        <v>4037.5</v>
      </c>
      <c r="L29">
        <v>4067.75</v>
      </c>
      <c r="M29">
        <v>4058.6945788530502</v>
      </c>
      <c r="N29">
        <v>4050.5799859191002</v>
      </c>
      <c r="O29">
        <v>4051.1669002816202</v>
      </c>
      <c r="P29">
        <v>4061.1489631336399</v>
      </c>
      <c r="Q29">
        <v>4092.7832190087802</v>
      </c>
    </row>
    <row r="30" spans="1:17">
      <c r="A30" t="s">
        <v>1030</v>
      </c>
      <c r="B30" t="s">
        <v>1031</v>
      </c>
      <c r="C30" t="s">
        <v>1032</v>
      </c>
      <c r="D30" t="s">
        <v>66</v>
      </c>
      <c r="E30">
        <v>1.06704</v>
      </c>
      <c r="F30">
        <v>1.14310055659983</v>
      </c>
      <c r="G30">
        <v>1.0301627829537601</v>
      </c>
      <c r="H30">
        <v>0.98953069187935705</v>
      </c>
      <c r="I30">
        <v>0.99918830972261297</v>
      </c>
      <c r="J30">
        <v>1.02979656989696</v>
      </c>
      <c r="K30">
        <v>1.10610494395711</v>
      </c>
      <c r="L30">
        <v>1.2790978956229</v>
      </c>
      <c r="M30">
        <v>1.32539963630668</v>
      </c>
      <c r="N30">
        <v>1.29773651726241</v>
      </c>
      <c r="O30">
        <v>1.2958179281353399</v>
      </c>
      <c r="P30">
        <v>1.32679336266012</v>
      </c>
      <c r="Q30">
        <v>1.34115267222386</v>
      </c>
    </row>
    <row r="31" spans="1:17">
      <c r="A31" t="s">
        <v>1033</v>
      </c>
      <c r="B31" t="s">
        <v>1034</v>
      </c>
      <c r="C31" t="s">
        <v>1035</v>
      </c>
      <c r="D31" t="s">
        <v>856</v>
      </c>
      <c r="E31" t="s">
        <v>938</v>
      </c>
      <c r="F31" t="s">
        <v>938</v>
      </c>
      <c r="G31" t="s">
        <v>938</v>
      </c>
      <c r="H31" t="s">
        <v>938</v>
      </c>
      <c r="I31" t="s">
        <v>938</v>
      </c>
      <c r="J31" t="s">
        <v>938</v>
      </c>
      <c r="K31" t="s">
        <v>938</v>
      </c>
      <c r="L31" t="s">
        <v>938</v>
      </c>
      <c r="M31" t="s">
        <v>938</v>
      </c>
      <c r="N31" t="s">
        <v>938</v>
      </c>
      <c r="O31" t="s">
        <v>938</v>
      </c>
      <c r="P31">
        <v>0.83333000000000002</v>
      </c>
      <c r="Q31">
        <v>0.83333000000000002</v>
      </c>
    </row>
    <row r="32" spans="1:17">
      <c r="A32" t="s">
        <v>1029</v>
      </c>
      <c r="B32" t="s">
        <v>1453</v>
      </c>
      <c r="C32" t="s">
        <v>994</v>
      </c>
      <c r="D32" t="s">
        <v>1453</v>
      </c>
      <c r="E32">
        <v>447.80525556077299</v>
      </c>
      <c r="F32">
        <v>472.18629075489298</v>
      </c>
      <c r="G32">
        <v>495.277021572396</v>
      </c>
      <c r="H32">
        <v>471.86611409170001</v>
      </c>
      <c r="I32">
        <v>510.52713590196998</v>
      </c>
      <c r="J32">
        <v>494.04003744699003</v>
      </c>
      <c r="K32">
        <v>494.41495286493699</v>
      </c>
      <c r="L32">
        <v>591.44950750132796</v>
      </c>
      <c r="M32">
        <v>593.00817042493395</v>
      </c>
      <c r="N32">
        <v>582.09455014964101</v>
      </c>
      <c r="O32">
        <v>555.71783043560595</v>
      </c>
      <c r="P32">
        <v>585.91101318036897</v>
      </c>
      <c r="Q32">
        <v>575.58600451094503</v>
      </c>
    </row>
    <row r="33" spans="1:17">
      <c r="A33" t="s">
        <v>992</v>
      </c>
      <c r="B33" t="s">
        <v>993</v>
      </c>
      <c r="C33" t="s">
        <v>994</v>
      </c>
      <c r="D33" t="s">
        <v>58</v>
      </c>
      <c r="E33">
        <v>447.80525556077299</v>
      </c>
      <c r="F33">
        <v>472.18629075489298</v>
      </c>
      <c r="G33">
        <v>495.277021572396</v>
      </c>
      <c r="H33">
        <v>471.86611409170001</v>
      </c>
      <c r="I33">
        <v>510.52713590196998</v>
      </c>
      <c r="J33">
        <v>494.04003744699003</v>
      </c>
      <c r="K33">
        <v>494.41495286493699</v>
      </c>
      <c r="L33">
        <v>591.44950750132796</v>
      </c>
      <c r="M33">
        <v>593.00817042493395</v>
      </c>
      <c r="N33">
        <v>582.09455014964101</v>
      </c>
      <c r="O33">
        <v>555.71783043560595</v>
      </c>
      <c r="P33">
        <v>585.95081375715597</v>
      </c>
      <c r="Q33">
        <v>574.29454964904596</v>
      </c>
    </row>
    <row r="34" spans="1:17">
      <c r="A34" t="s">
        <v>1019</v>
      </c>
      <c r="B34" t="s">
        <v>993</v>
      </c>
      <c r="C34" t="s">
        <v>994</v>
      </c>
      <c r="D34" t="s">
        <v>58</v>
      </c>
      <c r="E34">
        <v>447.80525556077299</v>
      </c>
      <c r="F34">
        <v>472.18629075489298</v>
      </c>
      <c r="G34">
        <v>495.277021572396</v>
      </c>
      <c r="H34">
        <v>471.86611409170001</v>
      </c>
      <c r="I34">
        <v>510.52713590196998</v>
      </c>
      <c r="J34">
        <v>494.04003744699003</v>
      </c>
      <c r="K34">
        <v>494.41495286493699</v>
      </c>
      <c r="L34">
        <v>591.44950750132796</v>
      </c>
      <c r="M34">
        <v>593.00817042493395</v>
      </c>
      <c r="N34">
        <v>582.09455014964101</v>
      </c>
      <c r="O34">
        <v>555.71783043560595</v>
      </c>
      <c r="P34">
        <v>585.91101318036897</v>
      </c>
      <c r="Q34">
        <v>575.58600451094503</v>
      </c>
    </row>
    <row r="35" spans="1:17">
      <c r="A35" t="s">
        <v>1029</v>
      </c>
      <c r="B35" t="s">
        <v>993</v>
      </c>
      <c r="C35" t="s">
        <v>994</v>
      </c>
      <c r="D35" t="s">
        <v>58</v>
      </c>
      <c r="E35">
        <v>447.80525556077299</v>
      </c>
      <c r="F35">
        <v>472.18629075489298</v>
      </c>
      <c r="G35">
        <v>495.277021572396</v>
      </c>
      <c r="H35">
        <v>471.86611409170001</v>
      </c>
      <c r="I35">
        <v>510.52713590196998</v>
      </c>
      <c r="J35">
        <v>494.04003744699003</v>
      </c>
      <c r="K35">
        <v>494.41495286493699</v>
      </c>
      <c r="L35">
        <v>591.44950750132796</v>
      </c>
      <c r="M35">
        <v>593.00817042493395</v>
      </c>
      <c r="N35">
        <v>582.09455014964101</v>
      </c>
      <c r="O35">
        <v>555.71783043560595</v>
      </c>
      <c r="P35">
        <v>585.91101318036897</v>
      </c>
      <c r="Q35">
        <v>575.58600451094503</v>
      </c>
    </row>
    <row r="36" spans="1:17">
      <c r="A36" t="s">
        <v>1036</v>
      </c>
      <c r="B36" t="s">
        <v>993</v>
      </c>
      <c r="C36" t="s">
        <v>994</v>
      </c>
      <c r="D36" t="s">
        <v>58</v>
      </c>
      <c r="E36">
        <v>447.80525556077299</v>
      </c>
      <c r="F36">
        <v>472.18629075489298</v>
      </c>
      <c r="G36">
        <v>495.277021572396</v>
      </c>
      <c r="H36">
        <v>471.86611409170001</v>
      </c>
      <c r="I36">
        <v>510.52713590196998</v>
      </c>
      <c r="J36">
        <v>494.04003744699003</v>
      </c>
      <c r="K36">
        <v>494.41495286493699</v>
      </c>
      <c r="L36">
        <v>591.44950750132796</v>
      </c>
      <c r="M36">
        <v>593.00817042493395</v>
      </c>
      <c r="N36">
        <v>582.09455014964101</v>
      </c>
      <c r="O36">
        <v>555.71783043560595</v>
      </c>
      <c r="P36">
        <v>585.91101318036897</v>
      </c>
      <c r="Q36">
        <v>575.58600451094503</v>
      </c>
    </row>
    <row r="37" spans="1:17">
      <c r="A37" t="s">
        <v>1037</v>
      </c>
      <c r="B37" t="s">
        <v>993</v>
      </c>
      <c r="C37" t="s">
        <v>994</v>
      </c>
      <c r="D37" t="s">
        <v>58</v>
      </c>
      <c r="E37">
        <v>447.80525556077299</v>
      </c>
      <c r="F37">
        <v>472.18629075489298</v>
      </c>
      <c r="G37">
        <v>495.277021572396</v>
      </c>
      <c r="H37">
        <v>471.86611409170001</v>
      </c>
      <c r="I37">
        <v>510.52713590196998</v>
      </c>
      <c r="J37">
        <v>494.04003744699003</v>
      </c>
      <c r="K37">
        <v>494.41495286493699</v>
      </c>
      <c r="L37">
        <v>591.44950750132796</v>
      </c>
      <c r="M37">
        <v>593.00817042493395</v>
      </c>
      <c r="N37">
        <v>582.09455014964101</v>
      </c>
      <c r="O37">
        <v>555.71783043560595</v>
      </c>
      <c r="P37">
        <v>585.91101318036897</v>
      </c>
      <c r="Q37">
        <v>575.58600451094503</v>
      </c>
    </row>
    <row r="38" spans="1:17">
      <c r="A38" t="s">
        <v>1056</v>
      </c>
      <c r="B38" t="s">
        <v>993</v>
      </c>
      <c r="C38" t="s">
        <v>994</v>
      </c>
      <c r="D38" t="s">
        <v>58</v>
      </c>
      <c r="E38">
        <v>447.80525556077299</v>
      </c>
      <c r="F38">
        <v>472.18629075489298</v>
      </c>
      <c r="G38">
        <v>495.277021572396</v>
      </c>
      <c r="H38">
        <v>471.86611409170001</v>
      </c>
      <c r="I38">
        <v>510.52713590196998</v>
      </c>
      <c r="J38">
        <v>494.04003744699003</v>
      </c>
      <c r="K38">
        <v>494.41495286493699</v>
      </c>
      <c r="L38">
        <v>591.44950750132796</v>
      </c>
      <c r="M38">
        <v>593.00817042493395</v>
      </c>
      <c r="N38">
        <v>582.09455014964101</v>
      </c>
      <c r="O38">
        <v>555.71783043560595</v>
      </c>
      <c r="P38">
        <v>585.91101318036897</v>
      </c>
      <c r="Q38">
        <v>575.58600451094503</v>
      </c>
    </row>
    <row r="39" spans="1:17">
      <c r="A39" t="s">
        <v>1060</v>
      </c>
      <c r="B39" t="s">
        <v>993</v>
      </c>
      <c r="C39" t="s">
        <v>994</v>
      </c>
      <c r="D39" t="s">
        <v>58</v>
      </c>
      <c r="E39">
        <v>447.80525556077299</v>
      </c>
      <c r="F39">
        <v>472.18629075489298</v>
      </c>
      <c r="G39">
        <v>495.277021572396</v>
      </c>
      <c r="H39">
        <v>471.86611409170001</v>
      </c>
      <c r="I39">
        <v>510.52713590196998</v>
      </c>
      <c r="J39">
        <v>494.04003744699003</v>
      </c>
      <c r="K39">
        <v>494.41495286493699</v>
      </c>
      <c r="L39">
        <v>591.44950750132796</v>
      </c>
      <c r="M39">
        <v>593.00817042493395</v>
      </c>
      <c r="N39">
        <v>582.09455014964101</v>
      </c>
      <c r="O39">
        <v>555.71783043560595</v>
      </c>
      <c r="P39">
        <v>585.91101318036897</v>
      </c>
      <c r="Q39">
        <v>575.58600451094503</v>
      </c>
    </row>
    <row r="40" spans="1:17">
      <c r="A40" t="s">
        <v>1089</v>
      </c>
      <c r="B40" t="s">
        <v>993</v>
      </c>
      <c r="C40" t="s">
        <v>994</v>
      </c>
      <c r="D40" t="s">
        <v>58</v>
      </c>
      <c r="E40">
        <v>447.80525556077299</v>
      </c>
      <c r="F40">
        <v>472.18629075489298</v>
      </c>
      <c r="G40">
        <v>495.277021572396</v>
      </c>
      <c r="H40">
        <v>471.86611409170001</v>
      </c>
      <c r="I40">
        <v>510.52713590196998</v>
      </c>
      <c r="J40">
        <v>494.04003744699003</v>
      </c>
      <c r="K40">
        <v>494.41495286493699</v>
      </c>
      <c r="L40">
        <v>591.44950750132796</v>
      </c>
      <c r="M40">
        <v>593.00817042493395</v>
      </c>
      <c r="N40">
        <v>582.09455014964101</v>
      </c>
      <c r="O40">
        <v>555.71783043560595</v>
      </c>
      <c r="P40">
        <v>585.91101318036897</v>
      </c>
      <c r="Q40">
        <v>575.58600451094503</v>
      </c>
    </row>
    <row r="41" spans="1:17">
      <c r="A41" t="s">
        <v>1106</v>
      </c>
      <c r="B41" t="s">
        <v>993</v>
      </c>
      <c r="C41" t="s">
        <v>994</v>
      </c>
      <c r="D41" t="s">
        <v>58</v>
      </c>
      <c r="E41">
        <v>447.80525556077299</v>
      </c>
      <c r="F41">
        <v>472.18629075489298</v>
      </c>
      <c r="G41">
        <v>495.277021572396</v>
      </c>
      <c r="H41">
        <v>471.86611409170001</v>
      </c>
      <c r="I41">
        <v>510.52713590196998</v>
      </c>
      <c r="J41">
        <v>494.04003744699003</v>
      </c>
      <c r="K41">
        <v>494.41495286493699</v>
      </c>
      <c r="L41">
        <v>591.44950750132796</v>
      </c>
      <c r="M41">
        <v>593.00817042493395</v>
      </c>
      <c r="N41">
        <v>582.09455014964101</v>
      </c>
      <c r="O41">
        <v>555.71783043560595</v>
      </c>
      <c r="P41">
        <v>585.91101318036897</v>
      </c>
      <c r="Q41">
        <v>575.58600451094503</v>
      </c>
    </row>
    <row r="42" spans="1:17">
      <c r="A42" t="s">
        <v>1127</v>
      </c>
      <c r="B42" t="s">
        <v>993</v>
      </c>
      <c r="C42" t="s">
        <v>994</v>
      </c>
      <c r="D42" t="s">
        <v>58</v>
      </c>
      <c r="E42">
        <v>447.80525556077299</v>
      </c>
      <c r="F42">
        <v>472.18629075489298</v>
      </c>
      <c r="G42">
        <v>495.277021572396</v>
      </c>
      <c r="H42">
        <v>471.86611409170001</v>
      </c>
      <c r="I42">
        <v>510.52713590196998</v>
      </c>
      <c r="J42">
        <v>494.04003744699003</v>
      </c>
      <c r="K42">
        <v>494.41495286493699</v>
      </c>
      <c r="L42">
        <v>591.44950750132796</v>
      </c>
      <c r="M42">
        <v>593.00817042493395</v>
      </c>
      <c r="N42">
        <v>582.09455014964101</v>
      </c>
      <c r="O42">
        <v>555.71783043560595</v>
      </c>
      <c r="P42">
        <v>585.91101318036897</v>
      </c>
      <c r="Q42">
        <v>575.58600451094503</v>
      </c>
    </row>
    <row r="43" spans="1:17">
      <c r="A43" t="s">
        <v>1237</v>
      </c>
      <c r="B43" t="s">
        <v>993</v>
      </c>
      <c r="C43" t="s">
        <v>994</v>
      </c>
      <c r="D43" t="s">
        <v>58</v>
      </c>
      <c r="E43">
        <v>447.80525556077299</v>
      </c>
      <c r="F43">
        <v>472.18629075489298</v>
      </c>
      <c r="G43">
        <v>495.277021572396</v>
      </c>
      <c r="H43">
        <v>471.86611409170001</v>
      </c>
      <c r="I43">
        <v>510.52713590196998</v>
      </c>
      <c r="J43">
        <v>494.04003744699003</v>
      </c>
      <c r="K43">
        <v>494.41495286493699</v>
      </c>
      <c r="L43">
        <v>591.44950750132796</v>
      </c>
      <c r="M43">
        <v>593.00817042493395</v>
      </c>
      <c r="N43">
        <v>582.09455014964101</v>
      </c>
      <c r="O43">
        <v>555.71783043560595</v>
      </c>
      <c r="P43">
        <v>585.91101318036897</v>
      </c>
      <c r="Q43">
        <v>575.58600451094503</v>
      </c>
    </row>
    <row r="44" spans="1:17">
      <c r="A44" t="s">
        <v>1281</v>
      </c>
      <c r="B44" t="s">
        <v>993</v>
      </c>
      <c r="C44" t="s">
        <v>994</v>
      </c>
      <c r="D44" t="s">
        <v>58</v>
      </c>
      <c r="E44">
        <v>447.80525556077299</v>
      </c>
      <c r="F44">
        <v>472.18629075489298</v>
      </c>
      <c r="G44">
        <v>495.277021572396</v>
      </c>
      <c r="H44">
        <v>471.86611409170001</v>
      </c>
      <c r="I44">
        <v>510.52713590196998</v>
      </c>
      <c r="J44">
        <v>494.04003744699003</v>
      </c>
      <c r="K44">
        <v>494.41495286493699</v>
      </c>
      <c r="L44">
        <v>591.44950750132796</v>
      </c>
      <c r="M44">
        <v>593.00817042493395</v>
      </c>
      <c r="N44">
        <v>582.09455014964101</v>
      </c>
      <c r="O44">
        <v>555.71783043560595</v>
      </c>
      <c r="P44">
        <v>585.91101318036897</v>
      </c>
      <c r="Q44">
        <v>575.58600451094503</v>
      </c>
    </row>
    <row r="45" spans="1:17">
      <c r="A45" t="s">
        <v>1338</v>
      </c>
      <c r="B45" t="s">
        <v>993</v>
      </c>
      <c r="C45" t="s">
        <v>994</v>
      </c>
      <c r="D45" t="s">
        <v>58</v>
      </c>
      <c r="E45">
        <v>447.80525556077299</v>
      </c>
      <c r="F45">
        <v>472.18629075489298</v>
      </c>
      <c r="G45">
        <v>495.277021572396</v>
      </c>
      <c r="H45">
        <v>471.86611409170001</v>
      </c>
      <c r="I45">
        <v>510.52713590196998</v>
      </c>
      <c r="J45">
        <v>494.04003744699003</v>
      </c>
      <c r="K45">
        <v>494.41495286493699</v>
      </c>
      <c r="L45">
        <v>591.44950750132796</v>
      </c>
      <c r="M45">
        <v>593.00817042493395</v>
      </c>
      <c r="N45">
        <v>582.09455014964101</v>
      </c>
      <c r="O45">
        <v>555.71783043560595</v>
      </c>
      <c r="P45">
        <v>585.91101318036897</v>
      </c>
      <c r="Q45">
        <v>575.58600451094503</v>
      </c>
    </row>
    <row r="46" spans="1:17">
      <c r="A46" t="s">
        <v>1400</v>
      </c>
      <c r="B46" t="s">
        <v>993</v>
      </c>
      <c r="C46" t="s">
        <v>994</v>
      </c>
      <c r="D46" t="s">
        <v>58</v>
      </c>
      <c r="E46">
        <v>447.80525556077299</v>
      </c>
      <c r="F46">
        <v>472.18629075489298</v>
      </c>
      <c r="G46">
        <v>495.277021572396</v>
      </c>
      <c r="H46">
        <v>471.86611409170001</v>
      </c>
      <c r="I46">
        <v>510.52713590196998</v>
      </c>
      <c r="J46">
        <v>494.04003744699003</v>
      </c>
      <c r="K46">
        <v>494.41495286493699</v>
      </c>
      <c r="L46">
        <v>591.44950750132796</v>
      </c>
      <c r="M46">
        <v>593.00817042493395</v>
      </c>
      <c r="N46">
        <v>582.09455014964101</v>
      </c>
      <c r="O46">
        <v>555.71783043560595</v>
      </c>
      <c r="P46">
        <v>585.91101318036897</v>
      </c>
      <c r="Q46">
        <v>575.58600451094503</v>
      </c>
    </row>
    <row r="47" spans="1:17">
      <c r="A47" t="s">
        <v>1103</v>
      </c>
      <c r="B47" t="s">
        <v>1104</v>
      </c>
      <c r="C47" t="s">
        <v>1105</v>
      </c>
      <c r="D47" t="s">
        <v>77</v>
      </c>
      <c r="E47">
        <v>81.464733839263204</v>
      </c>
      <c r="F47">
        <v>85.900131856929093</v>
      </c>
      <c r="G47">
        <v>90.100797697365394</v>
      </c>
      <c r="H47">
        <v>85.841885317111505</v>
      </c>
      <c r="I47">
        <v>92.875098555717997</v>
      </c>
      <c r="J47">
        <v>89.875765540443894</v>
      </c>
      <c r="K47">
        <v>89.943970154740001</v>
      </c>
      <c r="L47">
        <v>107.596496712888</v>
      </c>
      <c r="M47">
        <v>107.880048678034</v>
      </c>
      <c r="N47">
        <v>105.89464283496</v>
      </c>
      <c r="O47">
        <v>101.096189881643</v>
      </c>
      <c r="P47">
        <v>106.588933804405</v>
      </c>
      <c r="Q47">
        <v>104.710608186968</v>
      </c>
    </row>
    <row r="48" spans="1:17">
      <c r="A48" t="s">
        <v>1274</v>
      </c>
      <c r="B48" t="s">
        <v>1104</v>
      </c>
      <c r="C48" t="s">
        <v>1105</v>
      </c>
      <c r="D48" t="s">
        <v>77</v>
      </c>
      <c r="E48">
        <v>81.464733839263204</v>
      </c>
      <c r="F48">
        <v>85.900131856929093</v>
      </c>
      <c r="G48">
        <v>90.100797697365394</v>
      </c>
      <c r="H48">
        <v>85.841885317111505</v>
      </c>
      <c r="I48">
        <v>92.875098555717997</v>
      </c>
      <c r="J48">
        <v>89.875765540443894</v>
      </c>
      <c r="K48">
        <v>89.943970154740001</v>
      </c>
      <c r="L48">
        <v>107.596496712888</v>
      </c>
      <c r="M48">
        <v>107.880048678034</v>
      </c>
      <c r="N48">
        <v>105.89464283496</v>
      </c>
      <c r="O48">
        <v>101.096189881643</v>
      </c>
      <c r="P48">
        <v>106.588933804405</v>
      </c>
      <c r="Q48">
        <v>104.710608186968</v>
      </c>
    </row>
    <row r="49" spans="1:17">
      <c r="A49" t="s">
        <v>1041</v>
      </c>
      <c r="B49" t="s">
        <v>1042</v>
      </c>
      <c r="C49" t="s">
        <v>1043</v>
      </c>
      <c r="D49" t="s">
        <v>67</v>
      </c>
      <c r="E49">
        <v>522.46103583333297</v>
      </c>
      <c r="F49">
        <v>560.85989484127003</v>
      </c>
      <c r="G49">
        <v>510.24916666666701</v>
      </c>
      <c r="H49">
        <v>483.66750000000002</v>
      </c>
      <c r="I49">
        <v>486.47130339105303</v>
      </c>
      <c r="J49">
        <v>495.272877645503</v>
      </c>
      <c r="K49">
        <v>570.34821612743997</v>
      </c>
      <c r="L49">
        <v>654.12408425419596</v>
      </c>
      <c r="M49">
        <v>676.95773604465705</v>
      </c>
      <c r="N49">
        <v>648.83379259826097</v>
      </c>
      <c r="O49">
        <v>641.27681306639499</v>
      </c>
      <c r="P49">
        <v>702.89742256152897</v>
      </c>
      <c r="Q49">
        <v>792.72720610316799</v>
      </c>
    </row>
    <row r="50" spans="1:17">
      <c r="A50" t="s">
        <v>1044</v>
      </c>
      <c r="B50" t="s">
        <v>1045</v>
      </c>
      <c r="C50" t="s">
        <v>1046</v>
      </c>
      <c r="D50" t="s">
        <v>857</v>
      </c>
      <c r="E50">
        <v>6.9486549999999996</v>
      </c>
      <c r="F50">
        <v>6.8314160517666602</v>
      </c>
      <c r="G50">
        <v>6.7702690287094001</v>
      </c>
      <c r="H50">
        <v>6.4614613265500704</v>
      </c>
      <c r="I50">
        <v>6.3123328268318604</v>
      </c>
      <c r="J50">
        <v>6.19575834608231</v>
      </c>
      <c r="K50">
        <v>6.1434340944886703</v>
      </c>
      <c r="L50">
        <v>6.22748867298455</v>
      </c>
      <c r="M50">
        <v>6.6444778294468003</v>
      </c>
      <c r="N50">
        <v>6.7587550863359702</v>
      </c>
      <c r="O50">
        <v>6.6159571773543897</v>
      </c>
      <c r="P50">
        <v>6.9083850099290096</v>
      </c>
      <c r="Q50">
        <v>6.9007672694492497</v>
      </c>
    </row>
    <row r="51" spans="1:17">
      <c r="A51" t="s">
        <v>1047</v>
      </c>
      <c r="B51" t="s">
        <v>1048</v>
      </c>
      <c r="C51" t="s">
        <v>1049</v>
      </c>
      <c r="D51" t="s">
        <v>68</v>
      </c>
      <c r="E51">
        <v>1967.7113091666699</v>
      </c>
      <c r="F51">
        <v>2158.25590299025</v>
      </c>
      <c r="G51">
        <v>1898.56963600842</v>
      </c>
      <c r="H51">
        <v>1848.1394699518301</v>
      </c>
      <c r="I51">
        <v>1796.8959123110001</v>
      </c>
      <c r="J51">
        <v>1868.7853270907999</v>
      </c>
      <c r="K51">
        <v>2001.781048176</v>
      </c>
      <c r="L51">
        <v>2741.88085479965</v>
      </c>
      <c r="M51">
        <v>3054.1216732108101</v>
      </c>
      <c r="N51">
        <v>2951.3274023476001</v>
      </c>
      <c r="O51">
        <v>2955.70396997842</v>
      </c>
      <c r="P51">
        <v>3280.83163119763</v>
      </c>
      <c r="Q51">
        <v>3694.8540719645298</v>
      </c>
    </row>
    <row r="52" spans="1:17">
      <c r="A52" t="s">
        <v>1050</v>
      </c>
      <c r="B52" t="s">
        <v>1051</v>
      </c>
      <c r="C52" t="s">
        <v>1052</v>
      </c>
      <c r="D52" t="s">
        <v>858</v>
      </c>
      <c r="E52">
        <v>335.85411233925799</v>
      </c>
      <c r="F52">
        <v>354.139898027009</v>
      </c>
      <c r="G52">
        <v>371.45795494053499</v>
      </c>
      <c r="H52">
        <v>353.89976540758801</v>
      </c>
      <c r="I52">
        <v>382.89554649987798</v>
      </c>
      <c r="J52">
        <v>370.53021637503798</v>
      </c>
      <c r="K52">
        <v>370.81140308138703</v>
      </c>
      <c r="L52">
        <v>443.58735604073598</v>
      </c>
      <c r="M52">
        <v>444.75635382748197</v>
      </c>
      <c r="N52">
        <v>436.57091261223098</v>
      </c>
      <c r="O52">
        <v>416.78837282670497</v>
      </c>
      <c r="P52">
        <v>439.46311031786701</v>
      </c>
      <c r="Q52">
        <v>430.72091223678501</v>
      </c>
    </row>
    <row r="53" spans="1:17">
      <c r="A53" t="s">
        <v>1053</v>
      </c>
      <c r="B53" t="s">
        <v>1054</v>
      </c>
      <c r="C53" t="s">
        <v>1055</v>
      </c>
      <c r="D53" t="s">
        <v>859</v>
      </c>
      <c r="E53">
        <v>559.29250833333299</v>
      </c>
      <c r="F53">
        <v>809.78583333333302</v>
      </c>
      <c r="G53">
        <v>905.91345833333298</v>
      </c>
      <c r="H53">
        <v>919.49130000000002</v>
      </c>
      <c r="I53">
        <v>919.75540833333298</v>
      </c>
      <c r="J53">
        <v>919.79277402154798</v>
      </c>
      <c r="K53">
        <v>925.22628253199696</v>
      </c>
      <c r="L53">
        <v>925.98496128039301</v>
      </c>
      <c r="M53">
        <v>1010.30275716866</v>
      </c>
      <c r="N53">
        <v>1464.41793163743</v>
      </c>
      <c r="O53">
        <v>1622.5235016229201</v>
      </c>
      <c r="P53">
        <v>1647.76012727639</v>
      </c>
      <c r="Q53">
        <v>1851.1221618326099</v>
      </c>
    </row>
    <row r="54" spans="1:17">
      <c r="A54" t="s">
        <v>1057</v>
      </c>
      <c r="B54" t="s">
        <v>1058</v>
      </c>
      <c r="C54" t="s">
        <v>1059</v>
      </c>
      <c r="D54" t="s">
        <v>860</v>
      </c>
      <c r="E54">
        <v>526.23551344086002</v>
      </c>
      <c r="F54">
        <v>573.287956733231</v>
      </c>
      <c r="G54">
        <v>525.829200716846</v>
      </c>
      <c r="H54">
        <v>505.664239919355</v>
      </c>
      <c r="I54">
        <v>502.90146198156702</v>
      </c>
      <c r="J54">
        <v>499.76683256528401</v>
      </c>
      <c r="K54">
        <v>538.31720027905806</v>
      </c>
      <c r="L54">
        <v>534.56576996927799</v>
      </c>
      <c r="M54">
        <v>544.73936722901999</v>
      </c>
      <c r="N54">
        <v>567.51309030977995</v>
      </c>
      <c r="O54">
        <v>576.97250124807999</v>
      </c>
      <c r="P54">
        <v>587.29459568612401</v>
      </c>
      <c r="Q54">
        <v>584.90085496230404</v>
      </c>
    </row>
    <row r="55" spans="1:17">
      <c r="A55" t="s">
        <v>1061</v>
      </c>
      <c r="B55" t="s">
        <v>1062</v>
      </c>
      <c r="C55" t="s">
        <v>1063</v>
      </c>
      <c r="D55" t="s">
        <v>861</v>
      </c>
      <c r="E55">
        <v>4.9350397499999996</v>
      </c>
      <c r="F55">
        <v>5.2839464166666703</v>
      </c>
      <c r="G55">
        <v>5.4980105833333299</v>
      </c>
      <c r="H55">
        <v>5.3438697499999996</v>
      </c>
      <c r="I55">
        <v>5.8502918333333298</v>
      </c>
      <c r="J55">
        <v>5.70488016666667</v>
      </c>
      <c r="K55">
        <v>5.7481654166666702</v>
      </c>
      <c r="L55">
        <v>6.8583037500000001</v>
      </c>
      <c r="M55">
        <v>6.8059901666666702</v>
      </c>
      <c r="N55">
        <v>6.623831</v>
      </c>
      <c r="O55">
        <v>6.2790252500000001</v>
      </c>
      <c r="P55">
        <v>6.6225451666666704</v>
      </c>
      <c r="Q55">
        <v>6.6140555000000001</v>
      </c>
    </row>
    <row r="56" spans="1:17">
      <c r="A56" t="s">
        <v>1064</v>
      </c>
      <c r="B56" t="s">
        <v>1065</v>
      </c>
      <c r="C56" t="s">
        <v>1066</v>
      </c>
      <c r="D56" t="s">
        <v>70</v>
      </c>
      <c r="E56" t="s">
        <v>938</v>
      </c>
      <c r="F56" t="s">
        <v>938</v>
      </c>
      <c r="G56" t="s">
        <v>938</v>
      </c>
      <c r="H56" t="s">
        <v>938</v>
      </c>
      <c r="I56" t="s">
        <v>938</v>
      </c>
      <c r="J56" t="s">
        <v>938</v>
      </c>
      <c r="K56" t="s">
        <v>938</v>
      </c>
      <c r="L56" t="s">
        <v>938</v>
      </c>
      <c r="M56" t="s">
        <v>938</v>
      </c>
      <c r="N56" t="s">
        <v>938</v>
      </c>
      <c r="O56" t="s">
        <v>938</v>
      </c>
      <c r="P56" t="s">
        <v>938</v>
      </c>
      <c r="Q56" t="s">
        <v>938</v>
      </c>
    </row>
    <row r="57" spans="1:17">
      <c r="A57" t="s">
        <v>1071</v>
      </c>
      <c r="B57" t="s">
        <v>1072</v>
      </c>
      <c r="C57" t="s">
        <v>1073</v>
      </c>
      <c r="D57" t="s">
        <v>71</v>
      </c>
      <c r="E57">
        <v>17.071666666666701</v>
      </c>
      <c r="F57">
        <v>19.062999999999999</v>
      </c>
      <c r="G57">
        <v>19.09825</v>
      </c>
      <c r="H57">
        <v>17.695916666666701</v>
      </c>
      <c r="I57">
        <v>19.577500000000001</v>
      </c>
      <c r="J57">
        <v>19.5705833333333</v>
      </c>
      <c r="K57">
        <v>20.7575</v>
      </c>
      <c r="L57">
        <v>24.598749999999999</v>
      </c>
      <c r="M57">
        <v>24.439916666666701</v>
      </c>
      <c r="N57">
        <v>23.376333333333299</v>
      </c>
      <c r="O57">
        <v>21.7299166666667</v>
      </c>
      <c r="P57">
        <v>22.93225</v>
      </c>
      <c r="Q57">
        <v>23.210249999999998</v>
      </c>
    </row>
    <row r="58" spans="1:17">
      <c r="A58" t="s">
        <v>1074</v>
      </c>
      <c r="B58" t="s">
        <v>1075</v>
      </c>
      <c r="C58" t="s">
        <v>1076</v>
      </c>
      <c r="D58" t="s">
        <v>72</v>
      </c>
      <c r="E58">
        <v>5.0981308333333297</v>
      </c>
      <c r="F58">
        <v>5.36086666666667</v>
      </c>
      <c r="G58">
        <v>5.6240750000000004</v>
      </c>
      <c r="H58">
        <v>5.3687115350877201</v>
      </c>
      <c r="I58">
        <v>5.7924755370391603</v>
      </c>
      <c r="J58">
        <v>5.6163116861762203</v>
      </c>
      <c r="K58">
        <v>5.6124666666666698</v>
      </c>
      <c r="L58">
        <v>6.7279068312963002</v>
      </c>
      <c r="M58">
        <v>6.7317182572463796</v>
      </c>
      <c r="N58">
        <v>6.6028934656140299</v>
      </c>
      <c r="O58">
        <v>6.3146187866666699</v>
      </c>
      <c r="P58">
        <v>6.669446615</v>
      </c>
      <c r="Q58">
        <v>6.54215220416667</v>
      </c>
    </row>
    <row r="59" spans="1:17">
      <c r="A59" t="s">
        <v>1097</v>
      </c>
      <c r="B59" t="s">
        <v>1075</v>
      </c>
      <c r="C59" t="s">
        <v>1076</v>
      </c>
      <c r="D59" t="s">
        <v>72</v>
      </c>
      <c r="E59">
        <v>5.0981308333333297</v>
      </c>
      <c r="F59">
        <v>5.36086666666667</v>
      </c>
      <c r="G59">
        <v>5.6240750000000004</v>
      </c>
      <c r="H59">
        <v>5.3687115350877201</v>
      </c>
      <c r="I59">
        <v>5.7924755370391603</v>
      </c>
      <c r="J59">
        <v>5.6163116861762203</v>
      </c>
      <c r="K59">
        <v>5.6124666666666698</v>
      </c>
      <c r="L59">
        <v>6.7279068312963002</v>
      </c>
      <c r="M59">
        <v>6.7317182572463796</v>
      </c>
      <c r="N59">
        <v>6.6028934656140299</v>
      </c>
      <c r="O59">
        <v>6.3146187866666699</v>
      </c>
      <c r="P59">
        <v>6.669446615</v>
      </c>
      <c r="Q59">
        <v>6.54215220416667</v>
      </c>
    </row>
    <row r="60" spans="1:17">
      <c r="A60" t="s">
        <v>1118</v>
      </c>
      <c r="B60" t="s">
        <v>1075</v>
      </c>
      <c r="C60" t="s">
        <v>1076</v>
      </c>
      <c r="D60" t="s">
        <v>72</v>
      </c>
      <c r="E60">
        <v>5.0981308333333297</v>
      </c>
      <c r="F60">
        <v>5.36086666666667</v>
      </c>
      <c r="G60">
        <v>5.6240750000000004</v>
      </c>
      <c r="H60">
        <v>5.3687115350877201</v>
      </c>
      <c r="I60">
        <v>5.7924755370391603</v>
      </c>
      <c r="J60">
        <v>5.6163116861762203</v>
      </c>
      <c r="K60">
        <v>5.6124666666666698</v>
      </c>
      <c r="L60">
        <v>6.7279068312963002</v>
      </c>
      <c r="M60">
        <v>6.7317182572463796</v>
      </c>
      <c r="N60">
        <v>6.6028934656140299</v>
      </c>
      <c r="O60">
        <v>6.3146187866666699</v>
      </c>
      <c r="P60">
        <v>6.669446615</v>
      </c>
      <c r="Q60">
        <v>6.54215220416667</v>
      </c>
    </row>
    <row r="61" spans="1:17">
      <c r="A61" t="s">
        <v>1181</v>
      </c>
      <c r="B61" t="s">
        <v>1182</v>
      </c>
      <c r="C61" t="s">
        <v>1183</v>
      </c>
      <c r="D61" t="s">
        <v>862</v>
      </c>
      <c r="O61" t="s">
        <v>938</v>
      </c>
      <c r="P61" t="s">
        <v>938</v>
      </c>
      <c r="Q61" t="s">
        <v>938</v>
      </c>
    </row>
    <row r="62" spans="1:17">
      <c r="A62" t="s">
        <v>1077</v>
      </c>
      <c r="B62" t="s">
        <v>1078</v>
      </c>
      <c r="C62" t="s">
        <v>1079</v>
      </c>
      <c r="D62" t="s">
        <v>863</v>
      </c>
      <c r="E62">
        <v>177.721</v>
      </c>
      <c r="F62">
        <v>177.721</v>
      </c>
      <c r="G62">
        <v>177.721</v>
      </c>
      <c r="H62">
        <v>177.721</v>
      </c>
      <c r="I62">
        <v>177.721</v>
      </c>
      <c r="J62">
        <v>177.721</v>
      </c>
      <c r="K62">
        <v>177.72083333333299</v>
      </c>
      <c r="L62">
        <v>177.72</v>
      </c>
      <c r="M62">
        <v>177.72</v>
      </c>
      <c r="N62">
        <v>177.72</v>
      </c>
      <c r="O62">
        <v>177.72</v>
      </c>
      <c r="P62">
        <v>177.72</v>
      </c>
      <c r="Q62">
        <v>177.72</v>
      </c>
    </row>
    <row r="63" spans="1:17">
      <c r="A63" t="s">
        <v>1081</v>
      </c>
      <c r="B63" t="s">
        <v>1082</v>
      </c>
      <c r="C63" t="s">
        <v>1083</v>
      </c>
      <c r="D63" t="s">
        <v>73</v>
      </c>
      <c r="E63">
        <v>34.866101629908201</v>
      </c>
      <c r="F63">
        <v>36.1140522203929</v>
      </c>
      <c r="G63">
        <v>37.306578987810397</v>
      </c>
      <c r="H63">
        <v>38.231558748196299</v>
      </c>
      <c r="I63">
        <v>39.3356563644234</v>
      </c>
      <c r="J63">
        <v>41.808143915276503</v>
      </c>
      <c r="K63">
        <v>43.555962698045299</v>
      </c>
      <c r="L63">
        <v>45.051697688397802</v>
      </c>
      <c r="M63">
        <v>46.077979606782101</v>
      </c>
      <c r="N63">
        <v>47.584153831036801</v>
      </c>
      <c r="O63">
        <v>49.509992857142898</v>
      </c>
      <c r="P63">
        <v>51.294858333333302</v>
      </c>
      <c r="Q63">
        <v>56.524533333333302</v>
      </c>
    </row>
    <row r="64" spans="1:17">
      <c r="A64" t="s">
        <v>954</v>
      </c>
      <c r="B64" t="s">
        <v>955</v>
      </c>
      <c r="C64" t="s">
        <v>956</v>
      </c>
      <c r="D64" t="s">
        <v>864</v>
      </c>
      <c r="E64">
        <v>2.7</v>
      </c>
      <c r="F64">
        <v>2.7</v>
      </c>
      <c r="G64">
        <v>2.7</v>
      </c>
      <c r="H64">
        <v>2.7</v>
      </c>
      <c r="I64">
        <v>2.7</v>
      </c>
      <c r="J64">
        <v>2.7</v>
      </c>
      <c r="K64">
        <v>2.7</v>
      </c>
      <c r="L64">
        <v>2.7</v>
      </c>
      <c r="M64">
        <v>2.7</v>
      </c>
      <c r="N64">
        <v>2.7</v>
      </c>
      <c r="O64">
        <v>2.7</v>
      </c>
      <c r="P64">
        <v>2.7</v>
      </c>
      <c r="Q64">
        <v>2.7</v>
      </c>
    </row>
    <row r="65" spans="1:17">
      <c r="A65" t="s">
        <v>1080</v>
      </c>
      <c r="B65" t="s">
        <v>955</v>
      </c>
      <c r="C65" t="s">
        <v>956</v>
      </c>
      <c r="D65" t="s">
        <v>864</v>
      </c>
      <c r="E65">
        <v>2.7</v>
      </c>
      <c r="F65">
        <v>2.7</v>
      </c>
      <c r="G65">
        <v>2.7</v>
      </c>
      <c r="H65">
        <v>2.7</v>
      </c>
      <c r="I65">
        <v>2.7</v>
      </c>
      <c r="J65">
        <v>2.7</v>
      </c>
      <c r="K65">
        <v>2.7</v>
      </c>
      <c r="L65">
        <v>2.7</v>
      </c>
      <c r="M65">
        <v>2.7</v>
      </c>
      <c r="N65">
        <v>2.7</v>
      </c>
      <c r="O65">
        <v>2.7</v>
      </c>
      <c r="P65">
        <v>2.7</v>
      </c>
      <c r="Q65">
        <v>2.7</v>
      </c>
    </row>
    <row r="66" spans="1:17">
      <c r="A66" t="s">
        <v>1119</v>
      </c>
      <c r="B66" t="s">
        <v>955</v>
      </c>
      <c r="C66" t="s">
        <v>956</v>
      </c>
      <c r="D66" t="s">
        <v>864</v>
      </c>
      <c r="E66">
        <v>2.7</v>
      </c>
      <c r="F66">
        <v>2.7</v>
      </c>
      <c r="G66">
        <v>2.7</v>
      </c>
      <c r="H66">
        <v>2.7</v>
      </c>
      <c r="I66">
        <v>2.7</v>
      </c>
      <c r="J66">
        <v>2.7</v>
      </c>
      <c r="K66">
        <v>2.7</v>
      </c>
      <c r="L66">
        <v>2.7</v>
      </c>
      <c r="M66">
        <v>2.7</v>
      </c>
      <c r="N66">
        <v>2.7</v>
      </c>
      <c r="O66">
        <v>2.7</v>
      </c>
      <c r="P66">
        <v>2.7</v>
      </c>
      <c r="Q66">
        <v>2.7</v>
      </c>
    </row>
    <row r="67" spans="1:17">
      <c r="A67" t="s">
        <v>1371</v>
      </c>
      <c r="B67" t="s">
        <v>955</v>
      </c>
      <c r="C67" t="s">
        <v>956</v>
      </c>
      <c r="D67" t="s">
        <v>864</v>
      </c>
      <c r="E67">
        <v>2.7</v>
      </c>
      <c r="F67">
        <v>2.7</v>
      </c>
      <c r="G67">
        <v>2.7</v>
      </c>
      <c r="H67">
        <v>2.7</v>
      </c>
      <c r="I67">
        <v>2.7</v>
      </c>
      <c r="J67">
        <v>2.7</v>
      </c>
      <c r="K67">
        <v>2.7</v>
      </c>
      <c r="L67">
        <v>2.7</v>
      </c>
      <c r="M67">
        <v>2.7</v>
      </c>
      <c r="N67">
        <v>2.7</v>
      </c>
      <c r="O67">
        <v>2.7</v>
      </c>
      <c r="P67">
        <v>2.7</v>
      </c>
      <c r="Q67">
        <v>2.7</v>
      </c>
    </row>
    <row r="68" spans="1:17">
      <c r="A68" t="s">
        <v>1372</v>
      </c>
      <c r="B68" t="s">
        <v>955</v>
      </c>
      <c r="C68" t="s">
        <v>956</v>
      </c>
      <c r="D68" t="s">
        <v>864</v>
      </c>
      <c r="E68">
        <v>2.7</v>
      </c>
      <c r="F68">
        <v>2.7</v>
      </c>
      <c r="G68">
        <v>2.7</v>
      </c>
      <c r="H68">
        <v>2.7</v>
      </c>
      <c r="I68">
        <v>2.7</v>
      </c>
      <c r="J68">
        <v>2.7</v>
      </c>
      <c r="K68">
        <v>2.7</v>
      </c>
      <c r="L68">
        <v>2.7</v>
      </c>
      <c r="M68">
        <v>2.7</v>
      </c>
      <c r="N68">
        <v>2.7</v>
      </c>
      <c r="O68">
        <v>2.7</v>
      </c>
      <c r="P68">
        <v>2.7</v>
      </c>
      <c r="Q68">
        <v>2.7</v>
      </c>
    </row>
    <row r="69" spans="1:17">
      <c r="A69" t="s">
        <v>1374</v>
      </c>
      <c r="B69" t="s">
        <v>955</v>
      </c>
      <c r="C69" t="s">
        <v>956</v>
      </c>
      <c r="D69" t="s">
        <v>864</v>
      </c>
      <c r="E69">
        <v>2.7</v>
      </c>
      <c r="F69">
        <v>2.7</v>
      </c>
      <c r="G69">
        <v>2.7</v>
      </c>
      <c r="H69">
        <v>2.7</v>
      </c>
      <c r="I69">
        <v>2.7</v>
      </c>
      <c r="J69">
        <v>2.7</v>
      </c>
      <c r="K69">
        <v>2.7</v>
      </c>
      <c r="L69">
        <v>2.7</v>
      </c>
      <c r="M69">
        <v>2.7</v>
      </c>
      <c r="N69">
        <v>2.7</v>
      </c>
      <c r="O69">
        <v>2.7</v>
      </c>
      <c r="P69">
        <v>2.7</v>
      </c>
      <c r="Q69">
        <v>2.7</v>
      </c>
    </row>
    <row r="70" spans="1:17">
      <c r="A70" t="s">
        <v>1085</v>
      </c>
      <c r="B70" t="s">
        <v>1086</v>
      </c>
      <c r="C70" t="s">
        <v>1087</v>
      </c>
      <c r="D70" t="s">
        <v>74</v>
      </c>
      <c r="E70">
        <v>5.4325000000000001</v>
      </c>
      <c r="F70">
        <v>5.54455330862978</v>
      </c>
      <c r="G70">
        <v>5.62194291761051</v>
      </c>
      <c r="H70">
        <v>5.9328276515151499</v>
      </c>
      <c r="I70">
        <v>6.05605833333333</v>
      </c>
      <c r="J70">
        <v>6.8703250000000002</v>
      </c>
      <c r="K70">
        <v>7.0776085606060599</v>
      </c>
      <c r="L70">
        <v>7.6912583333333302</v>
      </c>
      <c r="M70">
        <v>10.0254007885465</v>
      </c>
      <c r="N70">
        <v>17.782533515063601</v>
      </c>
      <c r="O70">
        <v>17.767290421810699</v>
      </c>
      <c r="P70">
        <v>16.7705818428763</v>
      </c>
      <c r="Q70">
        <v>15.759172916666699</v>
      </c>
    </row>
    <row r="71" spans="1:17">
      <c r="A71" t="s">
        <v>1088</v>
      </c>
      <c r="B71" t="s">
        <v>1454</v>
      </c>
      <c r="C71" t="s">
        <v>1455</v>
      </c>
      <c r="D71" t="s">
        <v>75</v>
      </c>
      <c r="E71">
        <v>8.75</v>
      </c>
      <c r="F71">
        <v>8.75</v>
      </c>
      <c r="G71">
        <v>8.75</v>
      </c>
      <c r="H71">
        <v>8.75</v>
      </c>
      <c r="I71">
        <v>8.75</v>
      </c>
      <c r="J71">
        <v>8.75</v>
      </c>
      <c r="K71">
        <v>8.75</v>
      </c>
      <c r="L71">
        <v>8.75</v>
      </c>
      <c r="M71">
        <v>8.75</v>
      </c>
      <c r="N71">
        <v>8.75</v>
      </c>
      <c r="O71">
        <v>1</v>
      </c>
      <c r="P71">
        <v>1</v>
      </c>
      <c r="Q71">
        <v>1</v>
      </c>
    </row>
    <row r="72" spans="1:17">
      <c r="A72" t="s">
        <v>1090</v>
      </c>
      <c r="B72" t="s">
        <v>1091</v>
      </c>
      <c r="C72" t="s">
        <v>1092</v>
      </c>
      <c r="D72" t="s">
        <v>865</v>
      </c>
      <c r="E72">
        <v>15.375</v>
      </c>
      <c r="F72">
        <v>15.375</v>
      </c>
      <c r="G72">
        <v>15.375</v>
      </c>
      <c r="H72">
        <v>15.375</v>
      </c>
      <c r="I72">
        <v>15.375</v>
      </c>
      <c r="J72">
        <v>15.375</v>
      </c>
      <c r="K72">
        <v>15.375</v>
      </c>
      <c r="L72">
        <v>15.375</v>
      </c>
      <c r="M72">
        <v>15.375</v>
      </c>
      <c r="N72">
        <v>15.375</v>
      </c>
      <c r="O72">
        <v>15.074999999999999</v>
      </c>
      <c r="P72">
        <v>15.074999999999999</v>
      </c>
      <c r="Q72">
        <v>15.074999999999999</v>
      </c>
    </row>
    <row r="73" spans="1:17">
      <c r="A73" t="s">
        <v>1094</v>
      </c>
      <c r="B73" t="s">
        <v>1095</v>
      </c>
      <c r="C73" t="s">
        <v>1096</v>
      </c>
      <c r="D73" t="s">
        <v>76</v>
      </c>
      <c r="E73">
        <v>9.5997416666666702</v>
      </c>
      <c r="F73">
        <v>11.777599672499999</v>
      </c>
      <c r="G73">
        <v>14.409589808006601</v>
      </c>
      <c r="H73">
        <v>16.8992257595275</v>
      </c>
      <c r="I73">
        <v>17.704761378267399</v>
      </c>
      <c r="J73" t="s">
        <v>938</v>
      </c>
      <c r="K73" t="s">
        <v>938</v>
      </c>
      <c r="L73">
        <v>19.585789907694998</v>
      </c>
      <c r="M73">
        <v>21.731547222222201</v>
      </c>
      <c r="O73">
        <v>27.429383815833301</v>
      </c>
      <c r="P73">
        <v>29.069749999999999</v>
      </c>
      <c r="Q73">
        <v>34.927165404040402</v>
      </c>
    </row>
    <row r="74" spans="1:17">
      <c r="A74" t="s">
        <v>948</v>
      </c>
      <c r="B74" t="s">
        <v>949</v>
      </c>
      <c r="C74" t="s">
        <v>950</v>
      </c>
      <c r="D74" t="s">
        <v>49</v>
      </c>
      <c r="E74" t="s">
        <v>938</v>
      </c>
      <c r="F74" t="s">
        <v>938</v>
      </c>
      <c r="G74">
        <v>0.75504495198983501</v>
      </c>
      <c r="H74">
        <v>0.71935525360915398</v>
      </c>
      <c r="I74">
        <v>0.77829360141285198</v>
      </c>
      <c r="J74">
        <v>0.75315918184727004</v>
      </c>
      <c r="K74">
        <v>0.75373073671740198</v>
      </c>
      <c r="L74">
        <v>0.90165896164127801</v>
      </c>
      <c r="M74">
        <v>0.90403512795035901</v>
      </c>
      <c r="N74">
        <v>0.88739742109565301</v>
      </c>
      <c r="O74">
        <v>0.84718637111214101</v>
      </c>
      <c r="P74">
        <v>0.89321558147922597</v>
      </c>
      <c r="Q74">
        <v>0.87747520723301198</v>
      </c>
    </row>
    <row r="75" spans="1:17">
      <c r="A75" t="s">
        <v>969</v>
      </c>
      <c r="B75" t="s">
        <v>949</v>
      </c>
      <c r="C75" t="s">
        <v>950</v>
      </c>
      <c r="D75" t="s">
        <v>49</v>
      </c>
      <c r="E75" t="s">
        <v>938</v>
      </c>
      <c r="F75" t="s">
        <v>938</v>
      </c>
      <c r="G75">
        <v>0.75504495198983501</v>
      </c>
      <c r="H75">
        <v>0.71935525360915398</v>
      </c>
      <c r="I75">
        <v>0.77829360141285198</v>
      </c>
      <c r="J75">
        <v>0.75315918184727004</v>
      </c>
      <c r="K75">
        <v>0.75373073671740198</v>
      </c>
      <c r="L75">
        <v>0.90165896164127801</v>
      </c>
      <c r="M75">
        <v>0.90403512795035901</v>
      </c>
      <c r="N75">
        <v>0.88739742109565301</v>
      </c>
      <c r="O75">
        <v>0.84718637111214101</v>
      </c>
      <c r="P75">
        <v>0.89321558147922597</v>
      </c>
      <c r="Q75">
        <v>0.87747520723301198</v>
      </c>
    </row>
    <row r="76" spans="1:17">
      <c r="A76" t="s">
        <v>988</v>
      </c>
      <c r="B76" t="s">
        <v>949</v>
      </c>
      <c r="C76" t="s">
        <v>950</v>
      </c>
      <c r="D76" t="s">
        <v>49</v>
      </c>
      <c r="E76" t="s">
        <v>938</v>
      </c>
      <c r="F76" t="s">
        <v>938</v>
      </c>
      <c r="G76">
        <v>0.75504495198983501</v>
      </c>
      <c r="H76">
        <v>0.71935525360915398</v>
      </c>
      <c r="I76">
        <v>0.77829360141285198</v>
      </c>
      <c r="J76">
        <v>0.75315918184727004</v>
      </c>
      <c r="K76">
        <v>0.75373073671740198</v>
      </c>
      <c r="L76">
        <v>0.90165896164127801</v>
      </c>
      <c r="M76">
        <v>0.90403512795035901</v>
      </c>
      <c r="N76">
        <v>0.88739742109565301</v>
      </c>
      <c r="O76">
        <v>0.84718637111214101</v>
      </c>
      <c r="P76">
        <v>0.89321558147922597</v>
      </c>
      <c r="Q76">
        <v>0.87747520723301198</v>
      </c>
    </row>
    <row r="77" spans="1:17">
      <c r="A77" t="s">
        <v>1070</v>
      </c>
      <c r="B77" t="s">
        <v>949</v>
      </c>
      <c r="C77" t="s">
        <v>950</v>
      </c>
      <c r="D77" t="s">
        <v>49</v>
      </c>
      <c r="E77" t="s">
        <v>938</v>
      </c>
      <c r="F77" t="s">
        <v>938</v>
      </c>
      <c r="G77">
        <v>0.75504495198983501</v>
      </c>
      <c r="H77">
        <v>0.71935525360915398</v>
      </c>
      <c r="I77">
        <v>0.77829360141285198</v>
      </c>
      <c r="J77">
        <v>0.75315918184727004</v>
      </c>
      <c r="K77">
        <v>0.75373073671740198</v>
      </c>
      <c r="L77">
        <v>0.90165896164127801</v>
      </c>
      <c r="M77">
        <v>0.90403512795035901</v>
      </c>
      <c r="N77">
        <v>0.88739742109565301</v>
      </c>
      <c r="O77">
        <v>0.84718637111214101</v>
      </c>
      <c r="P77">
        <v>0.89321558147922597</v>
      </c>
      <c r="Q77">
        <v>0.87747520723301198</v>
      </c>
    </row>
    <row r="78" spans="1:17">
      <c r="A78" t="s">
        <v>1093</v>
      </c>
      <c r="B78" t="s">
        <v>949</v>
      </c>
      <c r="C78" t="s">
        <v>950</v>
      </c>
      <c r="D78" t="s">
        <v>49</v>
      </c>
      <c r="E78">
        <v>10.694443093841301</v>
      </c>
      <c r="F78">
        <v>11.257430885076699</v>
      </c>
      <c r="G78">
        <v>0.75504495198983501</v>
      </c>
      <c r="H78">
        <v>0.71935525360915398</v>
      </c>
      <c r="I78">
        <v>0.77829360141285198</v>
      </c>
      <c r="J78">
        <v>0.75315918184727004</v>
      </c>
      <c r="K78">
        <v>0.75373073671740198</v>
      </c>
      <c r="L78">
        <v>0.90165896164127801</v>
      </c>
      <c r="M78">
        <v>0.90403512795035901</v>
      </c>
      <c r="N78">
        <v>0.88739742109565301</v>
      </c>
      <c r="O78">
        <v>0.84718637111214101</v>
      </c>
      <c r="P78">
        <v>0.89321558147922597</v>
      </c>
      <c r="Q78">
        <v>0.87747520723301198</v>
      </c>
    </row>
    <row r="79" spans="1:17">
      <c r="A79" t="s">
        <v>1101</v>
      </c>
      <c r="B79" t="s">
        <v>949</v>
      </c>
      <c r="C79" t="s">
        <v>950</v>
      </c>
      <c r="D79" t="s">
        <v>49</v>
      </c>
      <c r="E79" t="s">
        <v>938</v>
      </c>
      <c r="F79" t="s">
        <v>938</v>
      </c>
      <c r="G79">
        <v>0.75504495198983501</v>
      </c>
      <c r="H79">
        <v>0.71935525360915398</v>
      </c>
      <c r="I79">
        <v>0.77829360141285198</v>
      </c>
      <c r="J79">
        <v>0.75315918184727004</v>
      </c>
      <c r="K79">
        <v>0.75373073671740198</v>
      </c>
      <c r="L79">
        <v>0.90165896164127801</v>
      </c>
      <c r="M79">
        <v>0.90403512795035901</v>
      </c>
      <c r="N79">
        <v>0.88739742109565301</v>
      </c>
      <c r="O79">
        <v>0.84718637111214101</v>
      </c>
      <c r="P79">
        <v>0.89321558147922597</v>
      </c>
      <c r="Q79">
        <v>0.87747520723301198</v>
      </c>
    </row>
    <row r="80" spans="1:17">
      <c r="A80" t="s">
        <v>1102</v>
      </c>
      <c r="B80" t="s">
        <v>949</v>
      </c>
      <c r="C80" t="s">
        <v>950</v>
      </c>
      <c r="D80" t="s">
        <v>49</v>
      </c>
      <c r="E80" t="s">
        <v>938</v>
      </c>
      <c r="F80" t="s">
        <v>938</v>
      </c>
      <c r="G80">
        <v>0.75504495198983501</v>
      </c>
      <c r="H80">
        <v>0.71935525360915398</v>
      </c>
      <c r="I80">
        <v>0.77829360141285198</v>
      </c>
      <c r="J80">
        <v>0.75315918184727004</v>
      </c>
      <c r="K80">
        <v>0.75373073671740198</v>
      </c>
      <c r="L80">
        <v>0.90165896164127801</v>
      </c>
      <c r="M80">
        <v>0.90403512795035901</v>
      </c>
      <c r="N80">
        <v>0.88739742109565301</v>
      </c>
      <c r="O80">
        <v>0.84718637111214101</v>
      </c>
      <c r="P80">
        <v>0.89321558147922597</v>
      </c>
      <c r="Q80">
        <v>0.87747520723301198</v>
      </c>
    </row>
    <row r="81" spans="1:17">
      <c r="A81" t="s">
        <v>1113</v>
      </c>
      <c r="B81" t="s">
        <v>949</v>
      </c>
      <c r="C81" t="s">
        <v>950</v>
      </c>
      <c r="D81" t="s">
        <v>49</v>
      </c>
      <c r="E81" t="s">
        <v>938</v>
      </c>
      <c r="F81" t="s">
        <v>938</v>
      </c>
      <c r="G81">
        <v>0.75504495198983501</v>
      </c>
      <c r="H81">
        <v>0.71935525360915398</v>
      </c>
      <c r="I81">
        <v>0.77829360141285198</v>
      </c>
      <c r="J81">
        <v>0.75315918184727004</v>
      </c>
      <c r="K81">
        <v>0.75373073671740198</v>
      </c>
      <c r="L81">
        <v>0.90165896164127801</v>
      </c>
      <c r="M81">
        <v>0.90403512795035901</v>
      </c>
      <c r="N81">
        <v>0.88739742109565301</v>
      </c>
      <c r="O81">
        <v>0.84718637111214101</v>
      </c>
      <c r="P81">
        <v>0.89321558147922597</v>
      </c>
      <c r="Q81">
        <v>0.87747520723301198</v>
      </c>
    </row>
    <row r="82" spans="1:17">
      <c r="A82" t="s">
        <v>1117</v>
      </c>
      <c r="B82" t="s">
        <v>949</v>
      </c>
      <c r="C82" t="s">
        <v>950</v>
      </c>
      <c r="D82" t="s">
        <v>49</v>
      </c>
      <c r="E82" t="s">
        <v>938</v>
      </c>
      <c r="F82" t="s">
        <v>938</v>
      </c>
      <c r="G82">
        <v>0.75504495198983501</v>
      </c>
      <c r="H82">
        <v>0.71935525360915398</v>
      </c>
      <c r="I82">
        <v>0.77829360141285198</v>
      </c>
      <c r="J82">
        <v>0.75315918184727004</v>
      </c>
      <c r="K82">
        <v>0.75373073671740198</v>
      </c>
      <c r="L82">
        <v>0.90165896164127801</v>
      </c>
      <c r="M82">
        <v>0.90403512795035901</v>
      </c>
      <c r="N82">
        <v>0.88739742109565301</v>
      </c>
      <c r="O82">
        <v>0.84718637111214101</v>
      </c>
      <c r="P82">
        <v>0.89321558147922597</v>
      </c>
      <c r="Q82">
        <v>0.87747520723301198</v>
      </c>
    </row>
    <row r="83" spans="1:17">
      <c r="A83" t="s">
        <v>1158</v>
      </c>
      <c r="B83" t="s">
        <v>949</v>
      </c>
      <c r="C83" t="s">
        <v>950</v>
      </c>
      <c r="D83" t="s">
        <v>49</v>
      </c>
      <c r="E83" t="s">
        <v>938</v>
      </c>
      <c r="F83" t="s">
        <v>938</v>
      </c>
      <c r="G83">
        <v>0.75504495198983501</v>
      </c>
      <c r="H83">
        <v>0.71935525360915398</v>
      </c>
      <c r="I83">
        <v>0.77829360141285198</v>
      </c>
      <c r="J83">
        <v>0.75315918184727004</v>
      </c>
      <c r="K83">
        <v>0.75373073671740198</v>
      </c>
      <c r="L83">
        <v>0.90165896164127801</v>
      </c>
      <c r="M83">
        <v>0.90403512795035901</v>
      </c>
      <c r="N83">
        <v>0.88739742109565301</v>
      </c>
      <c r="O83">
        <v>0.84718637111214101</v>
      </c>
      <c r="P83">
        <v>0.89321558147922597</v>
      </c>
      <c r="Q83">
        <v>0.87747520723301198</v>
      </c>
    </row>
    <row r="84" spans="1:17">
      <c r="A84" t="s">
        <v>1164</v>
      </c>
      <c r="B84" t="s">
        <v>949</v>
      </c>
      <c r="C84" t="s">
        <v>950</v>
      </c>
      <c r="D84" t="s">
        <v>49</v>
      </c>
      <c r="E84" t="s">
        <v>938</v>
      </c>
      <c r="F84" t="s">
        <v>938</v>
      </c>
      <c r="G84">
        <v>0.75504495198983501</v>
      </c>
      <c r="H84">
        <v>0.71935525360915398</v>
      </c>
      <c r="I84">
        <v>0.77829360141285198</v>
      </c>
      <c r="J84">
        <v>0.75315918184727004</v>
      </c>
      <c r="K84">
        <v>0.75373073671740198</v>
      </c>
      <c r="L84">
        <v>0.90165896164127801</v>
      </c>
      <c r="M84">
        <v>0.90403512795035901</v>
      </c>
      <c r="N84">
        <v>0.88739742109565301</v>
      </c>
      <c r="O84">
        <v>0.84718637111214101</v>
      </c>
      <c r="P84">
        <v>0.89321558147922597</v>
      </c>
      <c r="Q84">
        <v>0.87747520723301198</v>
      </c>
    </row>
    <row r="85" spans="1:17">
      <c r="A85" t="s">
        <v>1187</v>
      </c>
      <c r="B85" t="s">
        <v>949</v>
      </c>
      <c r="C85" t="s">
        <v>950</v>
      </c>
      <c r="D85" t="s">
        <v>49</v>
      </c>
      <c r="E85">
        <v>0.682674711239873</v>
      </c>
      <c r="F85">
        <v>0.71984335978561498</v>
      </c>
      <c r="G85">
        <v>0.75504495198983501</v>
      </c>
      <c r="H85">
        <v>0.71935525360915398</v>
      </c>
      <c r="I85">
        <v>0.77829360141285198</v>
      </c>
      <c r="J85">
        <v>0.75315918184727004</v>
      </c>
      <c r="K85">
        <v>0.75373073671740198</v>
      </c>
      <c r="L85">
        <v>0.90165896164127801</v>
      </c>
      <c r="M85">
        <v>0.90403512795035901</v>
      </c>
      <c r="N85">
        <v>0.88739742109565301</v>
      </c>
      <c r="O85">
        <v>0.84718637111214101</v>
      </c>
      <c r="P85">
        <v>0.89321558147922597</v>
      </c>
      <c r="Q85">
        <v>0.87747520723301198</v>
      </c>
    </row>
    <row r="86" spans="1:17">
      <c r="A86" t="s">
        <v>1218</v>
      </c>
      <c r="B86" t="s">
        <v>949</v>
      </c>
      <c r="C86" t="s">
        <v>950</v>
      </c>
      <c r="D86" t="s">
        <v>49</v>
      </c>
      <c r="E86" t="s">
        <v>938</v>
      </c>
      <c r="F86" t="s">
        <v>938</v>
      </c>
      <c r="G86">
        <v>0.75504495198983501</v>
      </c>
      <c r="H86">
        <v>0.71935525360915398</v>
      </c>
      <c r="I86">
        <v>0.77829360141285198</v>
      </c>
      <c r="J86">
        <v>0.75315918184727004</v>
      </c>
      <c r="K86">
        <v>0.75373073671740198</v>
      </c>
      <c r="L86">
        <v>0.90165896164127801</v>
      </c>
      <c r="M86">
        <v>0.90403512795035901</v>
      </c>
      <c r="N86">
        <v>0.88739742109565301</v>
      </c>
      <c r="O86">
        <v>0.84718637111214101</v>
      </c>
      <c r="P86">
        <v>0.89321558147922597</v>
      </c>
      <c r="Q86">
        <v>0.87747520723301198</v>
      </c>
    </row>
    <row r="87" spans="1:17">
      <c r="A87" t="s">
        <v>1238</v>
      </c>
      <c r="B87" t="s">
        <v>949</v>
      </c>
      <c r="C87" t="s">
        <v>950</v>
      </c>
      <c r="D87" t="s">
        <v>49</v>
      </c>
      <c r="E87" t="s">
        <v>938</v>
      </c>
      <c r="F87" t="s">
        <v>938</v>
      </c>
      <c r="G87">
        <v>0.75504495198983501</v>
      </c>
      <c r="H87">
        <v>0.71935525360915398</v>
      </c>
      <c r="I87">
        <v>0.77829360141285198</v>
      </c>
      <c r="J87">
        <v>0.75315918184727004</v>
      </c>
      <c r="K87">
        <v>0.75373073671740198</v>
      </c>
      <c r="L87">
        <v>0.90165896164127801</v>
      </c>
      <c r="M87">
        <v>0.90403512795035901</v>
      </c>
      <c r="N87">
        <v>0.88739742109565301</v>
      </c>
      <c r="O87">
        <v>0.84718637111214101</v>
      </c>
      <c r="P87">
        <v>0.89321558147922597</v>
      </c>
      <c r="Q87">
        <v>0.87747520723301198</v>
      </c>
    </row>
    <row r="88" spans="1:17">
      <c r="A88" t="s">
        <v>1253</v>
      </c>
      <c r="B88" t="s">
        <v>949</v>
      </c>
      <c r="C88" t="s">
        <v>950</v>
      </c>
      <c r="D88" t="s">
        <v>49</v>
      </c>
      <c r="E88" t="s">
        <v>938</v>
      </c>
      <c r="F88" t="s">
        <v>938</v>
      </c>
      <c r="G88">
        <v>0.75504495198983501</v>
      </c>
      <c r="H88">
        <v>0.71935525360915398</v>
      </c>
      <c r="I88">
        <v>0.77829360141285198</v>
      </c>
      <c r="J88">
        <v>0.75315918184727004</v>
      </c>
      <c r="K88">
        <v>0.75373073671740198</v>
      </c>
      <c r="L88">
        <v>0.90165896164127801</v>
      </c>
      <c r="M88">
        <v>0.90403512795035901</v>
      </c>
      <c r="N88">
        <v>0.88739742109565301</v>
      </c>
      <c r="O88">
        <v>0.84718637111214101</v>
      </c>
      <c r="P88">
        <v>0.89321558147922597</v>
      </c>
      <c r="Q88">
        <v>0.87747520723301198</v>
      </c>
    </row>
    <row r="89" spans="1:17">
      <c r="A89" t="s">
        <v>1257</v>
      </c>
      <c r="B89" t="s">
        <v>949</v>
      </c>
      <c r="C89" t="s">
        <v>950</v>
      </c>
      <c r="D89" t="s">
        <v>49</v>
      </c>
      <c r="E89">
        <v>0.682674711239873</v>
      </c>
      <c r="F89">
        <v>0.71984335978561498</v>
      </c>
      <c r="G89">
        <v>0.75504495198983501</v>
      </c>
      <c r="H89">
        <v>0.71935525360915398</v>
      </c>
      <c r="I89">
        <v>0.77829360141285198</v>
      </c>
      <c r="J89">
        <v>0.75315918184727004</v>
      </c>
      <c r="K89">
        <v>0.75373073671740198</v>
      </c>
      <c r="L89">
        <v>0.90165896164127801</v>
      </c>
      <c r="M89">
        <v>0.90403512795035901</v>
      </c>
      <c r="N89">
        <v>0.88739742109565301</v>
      </c>
      <c r="O89">
        <v>0.84718637111214101</v>
      </c>
      <c r="P89">
        <v>0.89321558147922597</v>
      </c>
      <c r="Q89">
        <v>0.87747520723301198</v>
      </c>
    </row>
    <row r="90" spans="1:17">
      <c r="A90" t="s">
        <v>1273</v>
      </c>
      <c r="B90" t="s">
        <v>949</v>
      </c>
      <c r="C90" t="s">
        <v>950</v>
      </c>
      <c r="D90" t="s">
        <v>49</v>
      </c>
      <c r="E90" t="s">
        <v>938</v>
      </c>
      <c r="F90" t="s">
        <v>938</v>
      </c>
      <c r="G90">
        <v>0.75504495198983501</v>
      </c>
      <c r="H90">
        <v>0.71935525360915398</v>
      </c>
      <c r="I90">
        <v>0.77829360141285198</v>
      </c>
      <c r="J90">
        <v>0.75315918184727004</v>
      </c>
      <c r="K90">
        <v>0.75373073671740198</v>
      </c>
      <c r="L90">
        <v>0.90165896164127801</v>
      </c>
      <c r="M90">
        <v>0.90403512795035901</v>
      </c>
      <c r="N90">
        <v>0.88739742109565301</v>
      </c>
      <c r="O90">
        <v>0.84718637111214101</v>
      </c>
      <c r="P90">
        <v>0.89321558147922597</v>
      </c>
      <c r="Q90">
        <v>0.87747520723301198</v>
      </c>
    </row>
    <row r="91" spans="1:17">
      <c r="A91" t="s">
        <v>1314</v>
      </c>
      <c r="B91" t="s">
        <v>949</v>
      </c>
      <c r="C91" t="s">
        <v>950</v>
      </c>
      <c r="D91" t="s">
        <v>49</v>
      </c>
      <c r="E91" t="s">
        <v>938</v>
      </c>
      <c r="F91" t="s">
        <v>938</v>
      </c>
      <c r="G91">
        <v>0.75504495198983501</v>
      </c>
      <c r="H91">
        <v>0.71935525360915398</v>
      </c>
      <c r="I91">
        <v>0.77829360141285198</v>
      </c>
      <c r="J91">
        <v>0.75315918184727004</v>
      </c>
      <c r="K91">
        <v>0.75373073671740198</v>
      </c>
      <c r="L91">
        <v>0.90165896164127801</v>
      </c>
      <c r="M91">
        <v>0.90403512795035901</v>
      </c>
      <c r="N91">
        <v>0.88739742109565301</v>
      </c>
      <c r="O91">
        <v>0.84718637111214101</v>
      </c>
      <c r="P91">
        <v>0.89321558147922597</v>
      </c>
      <c r="Q91">
        <v>0.87747520723301198</v>
      </c>
    </row>
    <row r="92" spans="1:17">
      <c r="A92" t="s">
        <v>1331</v>
      </c>
      <c r="B92" t="s">
        <v>949</v>
      </c>
      <c r="C92" t="s">
        <v>950</v>
      </c>
      <c r="D92" t="s">
        <v>49</v>
      </c>
      <c r="E92">
        <v>0.682674711239873</v>
      </c>
      <c r="F92">
        <v>0.71984335978561498</v>
      </c>
      <c r="G92">
        <v>0.75504495198983501</v>
      </c>
      <c r="H92">
        <v>0.71935525360915398</v>
      </c>
      <c r="I92">
        <v>0.77829360141285198</v>
      </c>
      <c r="J92">
        <v>0.75315918184727004</v>
      </c>
      <c r="K92">
        <v>0.75373073671740198</v>
      </c>
      <c r="L92">
        <v>0.90165896164127801</v>
      </c>
      <c r="M92">
        <v>0.90403512795035901</v>
      </c>
      <c r="N92">
        <v>0.88739742109565301</v>
      </c>
      <c r="O92">
        <v>0.84718637111214101</v>
      </c>
      <c r="P92">
        <v>0.89321558147922597</v>
      </c>
      <c r="Q92">
        <v>0.87747520723301198</v>
      </c>
    </row>
    <row r="93" spans="1:17">
      <c r="A93" t="s">
        <v>1353</v>
      </c>
      <c r="B93" t="s">
        <v>949</v>
      </c>
      <c r="C93" t="s">
        <v>950</v>
      </c>
      <c r="D93" t="s">
        <v>49</v>
      </c>
      <c r="E93">
        <v>21.361416666666699</v>
      </c>
      <c r="F93" t="s">
        <v>938</v>
      </c>
      <c r="G93">
        <v>0.75504495198983501</v>
      </c>
      <c r="H93">
        <v>0.71935525360915398</v>
      </c>
      <c r="I93">
        <v>0.77829360141285198</v>
      </c>
      <c r="J93">
        <v>0.75315918184727004</v>
      </c>
      <c r="K93">
        <v>0.75373073671740198</v>
      </c>
      <c r="L93">
        <v>0.90165896164127801</v>
      </c>
      <c r="M93">
        <v>0.90403512795035901</v>
      </c>
      <c r="N93">
        <v>0.88739742109565301</v>
      </c>
      <c r="O93">
        <v>0.84718637111214101</v>
      </c>
      <c r="P93">
        <v>0.89321558147922597</v>
      </c>
      <c r="Q93">
        <v>0.87747520723301198</v>
      </c>
    </row>
    <row r="94" spans="1:17">
      <c r="A94" t="s">
        <v>1354</v>
      </c>
      <c r="B94" t="s">
        <v>949</v>
      </c>
      <c r="C94" t="s">
        <v>950</v>
      </c>
      <c r="D94" t="s">
        <v>49</v>
      </c>
      <c r="E94" t="s">
        <v>938</v>
      </c>
      <c r="F94" t="s">
        <v>938</v>
      </c>
      <c r="G94">
        <v>0.75504495198983501</v>
      </c>
      <c r="H94">
        <v>0.71935525360915398</v>
      </c>
      <c r="I94">
        <v>0.77829360141285198</v>
      </c>
      <c r="J94">
        <v>0.75315918184727004</v>
      </c>
      <c r="K94">
        <v>0.75373073671740198</v>
      </c>
      <c r="L94">
        <v>0.90165896164127801</v>
      </c>
      <c r="M94">
        <v>0.90403512795035901</v>
      </c>
      <c r="N94">
        <v>0.88739742109565301</v>
      </c>
      <c r="O94">
        <v>0.84718637111214101</v>
      </c>
      <c r="P94">
        <v>0.89321558147922597</v>
      </c>
      <c r="Q94">
        <v>0.87747520723301198</v>
      </c>
    </row>
    <row r="95" spans="1:17">
      <c r="A95" t="s">
        <v>1367</v>
      </c>
      <c r="B95" t="s">
        <v>949</v>
      </c>
      <c r="C95" t="s">
        <v>950</v>
      </c>
      <c r="D95" t="s">
        <v>49</v>
      </c>
      <c r="E95" t="s">
        <v>938</v>
      </c>
      <c r="F95" t="s">
        <v>938</v>
      </c>
      <c r="G95">
        <v>0.75504495198983501</v>
      </c>
      <c r="H95">
        <v>0.71935525360915398</v>
      </c>
      <c r="I95">
        <v>0.77829360141285198</v>
      </c>
      <c r="J95">
        <v>0.75315918184727004</v>
      </c>
      <c r="K95">
        <v>0.75373073671740198</v>
      </c>
      <c r="L95">
        <v>0.90165896164127801</v>
      </c>
      <c r="M95">
        <v>0.90403512795035901</v>
      </c>
      <c r="N95">
        <v>0.88739742109565301</v>
      </c>
      <c r="O95">
        <v>0.84718637111214101</v>
      </c>
      <c r="P95">
        <v>0.89321558147922597</v>
      </c>
      <c r="Q95">
        <v>0.87747520723301198</v>
      </c>
    </row>
    <row r="96" spans="1:17">
      <c r="A96" t="s">
        <v>1373</v>
      </c>
      <c r="B96" t="s">
        <v>949</v>
      </c>
      <c r="C96" t="s">
        <v>950</v>
      </c>
      <c r="D96" t="s">
        <v>49</v>
      </c>
      <c r="E96" t="s">
        <v>938</v>
      </c>
      <c r="F96" t="s">
        <v>938</v>
      </c>
      <c r="G96">
        <v>0.75504495198983501</v>
      </c>
      <c r="H96">
        <v>0.71935525360915398</v>
      </c>
      <c r="I96">
        <v>0.77829360141285198</v>
      </c>
      <c r="J96">
        <v>0.75315918184727004</v>
      </c>
      <c r="K96">
        <v>0.75373073671740198</v>
      </c>
      <c r="L96">
        <v>0.90165896164127801</v>
      </c>
      <c r="M96">
        <v>0.90403512795035901</v>
      </c>
      <c r="N96">
        <v>0.88739742109565301</v>
      </c>
      <c r="O96">
        <v>0.84718637111214101</v>
      </c>
      <c r="P96">
        <v>0.89321558147922597</v>
      </c>
      <c r="Q96">
        <v>0.87747520723301198</v>
      </c>
    </row>
    <row r="97" spans="1:17">
      <c r="A97" t="s">
        <v>1098</v>
      </c>
      <c r="B97" t="s">
        <v>1099</v>
      </c>
      <c r="C97" t="s">
        <v>1100</v>
      </c>
      <c r="D97" t="s">
        <v>866</v>
      </c>
      <c r="E97">
        <v>1.59370833333333</v>
      </c>
      <c r="F97">
        <v>1.9557083333333301</v>
      </c>
      <c r="G97">
        <v>1.91830833333333</v>
      </c>
      <c r="H97">
        <v>1.79319425769221</v>
      </c>
      <c r="I97">
        <v>1.7898939221094901</v>
      </c>
      <c r="J97">
        <v>1.8413879855123001</v>
      </c>
      <c r="K97">
        <v>1.8873497233985801</v>
      </c>
      <c r="L97">
        <v>2.0976232326369302</v>
      </c>
      <c r="M97">
        <v>2.09468303571429</v>
      </c>
      <c r="N97">
        <v>2.0668833333333301</v>
      </c>
      <c r="O97">
        <v>2.0873824407651198</v>
      </c>
      <c r="P97">
        <v>2.1603931153146401</v>
      </c>
      <c r="Q97">
        <v>2.1688049242424201</v>
      </c>
    </row>
    <row r="98" spans="1:17">
      <c r="A98" t="s">
        <v>1107</v>
      </c>
      <c r="B98" t="s">
        <v>1108</v>
      </c>
      <c r="C98" t="s">
        <v>1109</v>
      </c>
      <c r="D98" t="s">
        <v>78</v>
      </c>
      <c r="E98">
        <v>22.192350000000001</v>
      </c>
      <c r="F98">
        <v>26.644361204231299</v>
      </c>
      <c r="G98">
        <v>28.0119536626841</v>
      </c>
      <c r="H98">
        <v>29.4615200601576</v>
      </c>
      <c r="I98">
        <v>32.077133888621702</v>
      </c>
      <c r="J98">
        <v>35.957586834165099</v>
      </c>
      <c r="K98">
        <v>41.7329616505126</v>
      </c>
      <c r="L98">
        <v>42.506208092372503</v>
      </c>
      <c r="M98">
        <v>43.884633594690499</v>
      </c>
      <c r="O98">
        <v>48.151345592820697</v>
      </c>
      <c r="P98">
        <v>50.062461368422198</v>
      </c>
      <c r="Q98">
        <v>51.501660366172302</v>
      </c>
    </row>
    <row r="99" spans="1:17">
      <c r="A99" t="s">
        <v>1110</v>
      </c>
      <c r="B99" t="s">
        <v>1111</v>
      </c>
      <c r="C99" t="s">
        <v>1112</v>
      </c>
      <c r="D99" t="s">
        <v>79</v>
      </c>
      <c r="E99">
        <v>1.4907916666666701</v>
      </c>
      <c r="F99">
        <v>1.6704870967741901</v>
      </c>
      <c r="G99">
        <v>1.78234166666667</v>
      </c>
      <c r="H99">
        <v>1.6864954301075299</v>
      </c>
      <c r="I99">
        <v>1.6512583333333299</v>
      </c>
      <c r="J99">
        <v>1.6633500000000001</v>
      </c>
      <c r="K99">
        <v>1.76566666666667</v>
      </c>
      <c r="L99">
        <v>2.2693416666666701</v>
      </c>
      <c r="M99">
        <v>2.3667250000000002</v>
      </c>
      <c r="N99">
        <v>2.5095416666666699</v>
      </c>
      <c r="O99">
        <v>2.53411083333333</v>
      </c>
      <c r="P99">
        <v>2.8181449999999999</v>
      </c>
      <c r="Q99">
        <v>3.1090166666666699</v>
      </c>
    </row>
    <row r="100" spans="1:17">
      <c r="A100" t="s">
        <v>1114</v>
      </c>
      <c r="B100" t="s">
        <v>1115</v>
      </c>
      <c r="C100" t="s">
        <v>1116</v>
      </c>
      <c r="D100" t="s">
        <v>867</v>
      </c>
      <c r="E100">
        <v>1.05785833333333</v>
      </c>
      <c r="F100">
        <v>1.4088000000000001</v>
      </c>
      <c r="G100">
        <v>1.431025</v>
      </c>
      <c r="H100">
        <v>1.5118499999999999</v>
      </c>
      <c r="I100">
        <v>1.7958166666666699</v>
      </c>
      <c r="J100">
        <v>1.9540500000000001</v>
      </c>
      <c r="K100" t="s">
        <v>938</v>
      </c>
      <c r="M100">
        <v>3.9098000000000002</v>
      </c>
      <c r="N100">
        <v>4.35063333333333</v>
      </c>
      <c r="O100">
        <v>4.5853250000000001</v>
      </c>
      <c r="P100">
        <v>5.2173666666666696</v>
      </c>
      <c r="Q100">
        <v>5.59570833333333</v>
      </c>
    </row>
    <row r="101" spans="1:17">
      <c r="A101" t="s">
        <v>1121</v>
      </c>
      <c r="B101" t="s">
        <v>1122</v>
      </c>
      <c r="C101" t="s">
        <v>1123</v>
      </c>
      <c r="D101" t="s">
        <v>868</v>
      </c>
      <c r="E101">
        <v>7.5600283333333298</v>
      </c>
      <c r="F101">
        <v>8.1615554166666708</v>
      </c>
      <c r="G101">
        <v>8.0577708333333309</v>
      </c>
      <c r="H101">
        <v>7.7854183333333298</v>
      </c>
      <c r="I101">
        <v>7.8336054166666704</v>
      </c>
      <c r="J101">
        <v>7.8568137499999997</v>
      </c>
      <c r="K101">
        <v>7.7322333333333297</v>
      </c>
      <c r="L101">
        <v>7.6548150000000001</v>
      </c>
      <c r="M101">
        <v>7.5999370833333302</v>
      </c>
      <c r="N101">
        <v>7.34793875</v>
      </c>
      <c r="O101">
        <v>7.51916458333333</v>
      </c>
      <c r="P101">
        <v>7.6966983333333303</v>
      </c>
      <c r="Q101">
        <v>7.7216500000000003</v>
      </c>
    </row>
    <row r="102" spans="1:17">
      <c r="A102" t="s">
        <v>1124</v>
      </c>
      <c r="B102" t="s">
        <v>1125</v>
      </c>
      <c r="C102" t="s">
        <v>1126</v>
      </c>
      <c r="D102" t="s">
        <v>80</v>
      </c>
      <c r="E102">
        <v>4601.6910041666697</v>
      </c>
      <c r="F102">
        <v>4801.0832375</v>
      </c>
      <c r="G102">
        <v>5726.0710208333303</v>
      </c>
      <c r="H102">
        <v>6658.0312583333298</v>
      </c>
      <c r="I102">
        <v>6985.8290263333301</v>
      </c>
      <c r="J102">
        <v>6907.8780694999996</v>
      </c>
      <c r="K102">
        <v>7014.1187772499998</v>
      </c>
      <c r="L102">
        <v>7485.51674166667</v>
      </c>
      <c r="M102">
        <v>8959.7161250000008</v>
      </c>
      <c r="O102">
        <v>9011.1341785019395</v>
      </c>
      <c r="P102">
        <v>9183.8758639098396</v>
      </c>
    </row>
    <row r="103" spans="1:17">
      <c r="A103" t="s">
        <v>1128</v>
      </c>
      <c r="B103" t="s">
        <v>1129</v>
      </c>
      <c r="C103" t="s">
        <v>1130</v>
      </c>
      <c r="D103" t="s">
        <v>81</v>
      </c>
      <c r="E103">
        <v>203.63333333333301</v>
      </c>
      <c r="F103">
        <v>203.95</v>
      </c>
      <c r="G103">
        <v>203.63583333333301</v>
      </c>
      <c r="H103">
        <v>204.01750000000001</v>
      </c>
      <c r="I103">
        <v>204.35833333333301</v>
      </c>
      <c r="J103">
        <v>205.39416666666699</v>
      </c>
      <c r="K103">
        <v>206.449166666667</v>
      </c>
      <c r="L103">
        <v>206.5</v>
      </c>
      <c r="M103">
        <v>206.5</v>
      </c>
      <c r="N103">
        <v>206.5</v>
      </c>
      <c r="O103">
        <v>207.71666666666701</v>
      </c>
      <c r="P103">
        <v>208.5</v>
      </c>
      <c r="Q103">
        <v>208.5</v>
      </c>
    </row>
    <row r="104" spans="1:17">
      <c r="A104" t="s">
        <v>1131</v>
      </c>
      <c r="B104" t="s">
        <v>1132</v>
      </c>
      <c r="C104" t="s">
        <v>1133</v>
      </c>
      <c r="D104" t="s">
        <v>869</v>
      </c>
      <c r="E104">
        <v>39.1075916666667</v>
      </c>
      <c r="F104">
        <v>41.197608333333299</v>
      </c>
      <c r="G104">
        <v>39.797400000000003</v>
      </c>
      <c r="H104">
        <v>40.522821939374403</v>
      </c>
      <c r="I104">
        <v>41.949722952315597</v>
      </c>
      <c r="J104">
        <v>43.462783333333299</v>
      </c>
      <c r="K104">
        <v>45.2159808923792</v>
      </c>
      <c r="L104">
        <v>50.706426673943902</v>
      </c>
      <c r="M104">
        <v>63.335818369892401</v>
      </c>
      <c r="O104">
        <v>68.031753981281199</v>
      </c>
      <c r="P104">
        <v>88.814966176919299</v>
      </c>
      <c r="Q104">
        <v>93.509807213621301</v>
      </c>
    </row>
    <row r="105" spans="1:17">
      <c r="A105" t="s">
        <v>1134</v>
      </c>
      <c r="B105" t="s">
        <v>1135</v>
      </c>
      <c r="C105" t="s">
        <v>1136</v>
      </c>
      <c r="D105" t="s">
        <v>870</v>
      </c>
      <c r="E105">
        <v>18.9037583333333</v>
      </c>
      <c r="F105">
        <v>18.895099999999999</v>
      </c>
      <c r="G105">
        <v>18.895099999999999</v>
      </c>
      <c r="H105">
        <v>18.917141666666701</v>
      </c>
      <c r="I105">
        <v>19.502249512161502</v>
      </c>
      <c r="J105" t="s">
        <v>938</v>
      </c>
      <c r="K105" t="s">
        <v>938</v>
      </c>
      <c r="L105">
        <v>21.945174999999999</v>
      </c>
      <c r="M105">
        <v>22.835025000000002</v>
      </c>
      <c r="N105">
        <v>23.4870854134345</v>
      </c>
      <c r="O105">
        <v>23.902728292543198</v>
      </c>
      <c r="P105">
        <v>24.508538914892601</v>
      </c>
      <c r="Q105">
        <v>24.581880517284599</v>
      </c>
    </row>
    <row r="106" spans="1:17">
      <c r="A106" t="s">
        <v>1137</v>
      </c>
      <c r="B106" t="s">
        <v>1138</v>
      </c>
      <c r="C106" t="s">
        <v>1139</v>
      </c>
      <c r="D106" t="s">
        <v>871</v>
      </c>
      <c r="E106">
        <v>7.7868333333333304</v>
      </c>
      <c r="F106">
        <v>7.7517500000000004</v>
      </c>
      <c r="G106">
        <v>7.7691666666666697</v>
      </c>
      <c r="H106">
        <v>7.7839999999999998</v>
      </c>
      <c r="I106">
        <v>7.7564166666666701</v>
      </c>
      <c r="J106">
        <v>7.7560000000000002</v>
      </c>
      <c r="K106">
        <v>7.7540833333333303</v>
      </c>
      <c r="L106">
        <v>7.7517500000000004</v>
      </c>
      <c r="M106">
        <v>7.7622499999999999</v>
      </c>
      <c r="O106">
        <v>7.8384999999999998</v>
      </c>
      <c r="P106">
        <v>7.8359166666666704</v>
      </c>
      <c r="Q106">
        <v>7.75725</v>
      </c>
    </row>
    <row r="107" spans="1:17">
      <c r="A107" t="s">
        <v>1140</v>
      </c>
      <c r="B107" t="s">
        <v>1141</v>
      </c>
      <c r="C107" t="s">
        <v>1142</v>
      </c>
      <c r="D107" t="s">
        <v>872</v>
      </c>
      <c r="E107">
        <v>172.113333333333</v>
      </c>
      <c r="F107">
        <v>202.34166666666701</v>
      </c>
      <c r="G107">
        <v>207.944166666667</v>
      </c>
      <c r="H107">
        <v>201.05500000000001</v>
      </c>
      <c r="I107">
        <v>225.104166666667</v>
      </c>
      <c r="J107">
        <v>223.69499999999999</v>
      </c>
      <c r="K107">
        <v>232.601666666667</v>
      </c>
      <c r="L107">
        <v>279.33249999999998</v>
      </c>
      <c r="M107">
        <v>281.52333333333303</v>
      </c>
      <c r="N107">
        <v>274.433333333333</v>
      </c>
      <c r="O107">
        <v>270.21166666666699</v>
      </c>
      <c r="P107">
        <v>290.66000000000003</v>
      </c>
      <c r="Q107">
        <v>307.99666666666701</v>
      </c>
    </row>
    <row r="108" spans="1:17">
      <c r="A108" t="s">
        <v>1143</v>
      </c>
      <c r="B108" t="s">
        <v>1144</v>
      </c>
      <c r="C108" t="s">
        <v>1145</v>
      </c>
      <c r="D108" t="s">
        <v>82</v>
      </c>
      <c r="E108">
        <v>87.9479166666667</v>
      </c>
      <c r="F108">
        <v>123.638381413044</v>
      </c>
      <c r="G108">
        <v>122.24181120516501</v>
      </c>
      <c r="H108">
        <v>115.954039762284</v>
      </c>
      <c r="I108">
        <v>125.08278701376901</v>
      </c>
      <c r="J108">
        <v>122.17912132045799</v>
      </c>
      <c r="K108">
        <v>116.767352506899</v>
      </c>
      <c r="L108">
        <v>131.91870843143201</v>
      </c>
      <c r="M108">
        <v>120.81154806523899</v>
      </c>
      <c r="N108">
        <v>106.844039546467</v>
      </c>
      <c r="O108">
        <v>108.300176306626</v>
      </c>
      <c r="P108">
        <v>122.60677360190699</v>
      </c>
      <c r="Q108">
        <v>135.42171162920499</v>
      </c>
    </row>
    <row r="109" spans="1:17">
      <c r="A109" t="s">
        <v>1146</v>
      </c>
      <c r="B109" t="s">
        <v>1147</v>
      </c>
      <c r="C109" t="s">
        <v>1148</v>
      </c>
      <c r="D109" t="s">
        <v>83</v>
      </c>
      <c r="E109">
        <v>43.505183333333299</v>
      </c>
      <c r="F109">
        <v>48.405266666666698</v>
      </c>
      <c r="G109">
        <v>45.725812121212101</v>
      </c>
      <c r="H109">
        <v>46.670466666666698</v>
      </c>
      <c r="I109">
        <v>53.437233333333303</v>
      </c>
      <c r="J109">
        <v>58.597845416666701</v>
      </c>
      <c r="K109">
        <v>61.029514460784299</v>
      </c>
      <c r="L109">
        <v>64.151944463278596</v>
      </c>
      <c r="M109">
        <v>67.195312807389399</v>
      </c>
      <c r="N109">
        <v>65.121568645065906</v>
      </c>
      <c r="O109">
        <v>68.389467093542095</v>
      </c>
      <c r="P109">
        <v>70.420340535955106</v>
      </c>
      <c r="Q109">
        <v>74.099566883605206</v>
      </c>
    </row>
    <row r="110" spans="1:17">
      <c r="A110" t="s">
        <v>1149</v>
      </c>
      <c r="B110" t="s">
        <v>1150</v>
      </c>
      <c r="C110" t="s">
        <v>1151</v>
      </c>
      <c r="D110" t="s">
        <v>873</v>
      </c>
      <c r="E110">
        <v>9698.9624999999996</v>
      </c>
      <c r="F110">
        <v>10389.9375</v>
      </c>
      <c r="G110">
        <v>9090.4333333333307</v>
      </c>
      <c r="H110">
        <v>8770.4333333333307</v>
      </c>
      <c r="I110">
        <v>9386.6291666666693</v>
      </c>
      <c r="J110">
        <v>10461.24</v>
      </c>
      <c r="K110">
        <v>11865.2112962963</v>
      </c>
      <c r="L110">
        <v>13389.412936507901</v>
      </c>
      <c r="M110">
        <v>13308.3268020542</v>
      </c>
      <c r="N110">
        <v>13380.871666666701</v>
      </c>
      <c r="O110">
        <v>14236.938773481799</v>
      </c>
      <c r="P110">
        <v>14147.671360545401</v>
      </c>
      <c r="Q110">
        <v>14582.203467817701</v>
      </c>
    </row>
    <row r="111" spans="1:17">
      <c r="A111" t="s">
        <v>1152</v>
      </c>
      <c r="B111" t="s">
        <v>1153</v>
      </c>
      <c r="C111" t="s">
        <v>1154</v>
      </c>
      <c r="D111" t="s">
        <v>84</v>
      </c>
      <c r="E111">
        <v>9428.5282608333291</v>
      </c>
      <c r="F111">
        <v>9864.3024562682003</v>
      </c>
      <c r="G111">
        <v>10254.176470289</v>
      </c>
      <c r="H111">
        <v>10616.306643907599</v>
      </c>
      <c r="I111">
        <v>12175.5472222222</v>
      </c>
      <c r="J111">
        <v>18414.448010037398</v>
      </c>
      <c r="K111">
        <v>25941.664144597202</v>
      </c>
      <c r="L111">
        <v>29011.491377053</v>
      </c>
      <c r="M111">
        <v>30914.8524362967</v>
      </c>
      <c r="N111">
        <v>33226.298152412703</v>
      </c>
      <c r="O111">
        <v>40864.329009777</v>
      </c>
      <c r="P111">
        <v>42000</v>
      </c>
      <c r="Q111">
        <v>42000</v>
      </c>
    </row>
    <row r="112" spans="1:17">
      <c r="A112" t="s">
        <v>1155</v>
      </c>
      <c r="B112" t="s">
        <v>1156</v>
      </c>
      <c r="C112" t="s">
        <v>1157</v>
      </c>
      <c r="D112" t="s">
        <v>85</v>
      </c>
      <c r="E112">
        <v>1193.0833333333301</v>
      </c>
      <c r="F112">
        <v>1170</v>
      </c>
      <c r="G112">
        <v>1170</v>
      </c>
      <c r="H112">
        <v>1170</v>
      </c>
      <c r="I112">
        <v>1166.1666666666699</v>
      </c>
      <c r="J112">
        <v>1166</v>
      </c>
      <c r="K112">
        <v>1166</v>
      </c>
      <c r="L112">
        <v>1167.3333333333301</v>
      </c>
      <c r="M112">
        <v>1182</v>
      </c>
      <c r="N112">
        <v>1184</v>
      </c>
      <c r="O112">
        <v>1182.75</v>
      </c>
      <c r="P112">
        <v>1182</v>
      </c>
      <c r="Q112">
        <v>1192</v>
      </c>
    </row>
    <row r="113" spans="1:17">
      <c r="A113" t="s">
        <v>1160</v>
      </c>
      <c r="B113" t="s">
        <v>1161</v>
      </c>
      <c r="C113" t="s">
        <v>1162</v>
      </c>
      <c r="D113" t="s">
        <v>1163</v>
      </c>
      <c r="E113">
        <v>3.5880211940836899</v>
      </c>
      <c r="F113">
        <v>3.9323354779166699</v>
      </c>
      <c r="G113">
        <v>3.7389749999999999</v>
      </c>
      <c r="H113">
        <v>3.5781293062201001</v>
      </c>
      <c r="I113">
        <v>3.8559218253968202</v>
      </c>
      <c r="J113">
        <v>3.61075833333333</v>
      </c>
      <c r="K113">
        <v>3.577925</v>
      </c>
      <c r="L113">
        <v>3.88683333333333</v>
      </c>
      <c r="M113">
        <v>3.8405666666666698</v>
      </c>
      <c r="N113">
        <v>3.5995555481283401</v>
      </c>
      <c r="O113">
        <v>3.59055812689938</v>
      </c>
      <c r="P113">
        <v>3.5645273466109302</v>
      </c>
      <c r="Q113">
        <v>3.4424058519879202</v>
      </c>
    </row>
    <row r="114" spans="1:17">
      <c r="A114" t="s">
        <v>1445</v>
      </c>
      <c r="B114" t="s">
        <v>1161</v>
      </c>
      <c r="C114" t="s">
        <v>1162</v>
      </c>
      <c r="D114" t="s">
        <v>1163</v>
      </c>
      <c r="E114">
        <v>3.5880211940836899</v>
      </c>
      <c r="F114">
        <v>3.9323354779166699</v>
      </c>
      <c r="G114">
        <v>3.7389749999999999</v>
      </c>
      <c r="H114">
        <v>3.5781293062201001</v>
      </c>
      <c r="I114">
        <v>3.8559218253968202</v>
      </c>
      <c r="J114">
        <v>3.61075833333333</v>
      </c>
      <c r="K114">
        <v>3.577925</v>
      </c>
      <c r="L114">
        <v>3.88683333333333</v>
      </c>
      <c r="M114">
        <v>3.8405666666666698</v>
      </c>
      <c r="N114">
        <v>3.5995555481283401</v>
      </c>
      <c r="O114">
        <v>3.59055812689938</v>
      </c>
      <c r="P114">
        <v>3.5645273466109302</v>
      </c>
      <c r="Q114">
        <v>3.4424058519879202</v>
      </c>
    </row>
    <row r="115" spans="1:17">
      <c r="A115" t="s">
        <v>1165</v>
      </c>
      <c r="B115" t="s">
        <v>1166</v>
      </c>
      <c r="C115" t="s">
        <v>1167</v>
      </c>
      <c r="D115" t="s">
        <v>86</v>
      </c>
      <c r="E115">
        <v>72.756203406152096</v>
      </c>
      <c r="F115">
        <v>87.894119810653507</v>
      </c>
      <c r="G115">
        <v>87.196136812547707</v>
      </c>
      <c r="H115">
        <v>85.892458333333295</v>
      </c>
      <c r="I115">
        <v>88.750937362392705</v>
      </c>
      <c r="J115">
        <v>100.241055631431</v>
      </c>
      <c r="K115">
        <v>110.934529155866</v>
      </c>
      <c r="L115">
        <v>116.89759018162501</v>
      </c>
      <c r="M115">
        <v>125.095035150276</v>
      </c>
      <c r="N115">
        <v>127.964544179198</v>
      </c>
      <c r="O115">
        <v>128.87151906465999</v>
      </c>
      <c r="P115">
        <v>133.31211833795999</v>
      </c>
      <c r="Q115">
        <v>142.402832756013</v>
      </c>
    </row>
    <row r="116" spans="1:17">
      <c r="A116" t="s">
        <v>1168</v>
      </c>
      <c r="B116" t="s">
        <v>1169</v>
      </c>
      <c r="C116" t="s">
        <v>1170</v>
      </c>
      <c r="D116" t="s">
        <v>87</v>
      </c>
      <c r="E116">
        <v>103.359493968254</v>
      </c>
      <c r="F116">
        <v>93.570089087045702</v>
      </c>
      <c r="G116">
        <v>87.779875000000004</v>
      </c>
      <c r="H116">
        <v>79.807019832189198</v>
      </c>
      <c r="I116">
        <v>79.790455417006498</v>
      </c>
      <c r="J116">
        <v>97.595658277638506</v>
      </c>
      <c r="K116">
        <v>105.944781034025</v>
      </c>
      <c r="L116">
        <v>121.044025684011</v>
      </c>
      <c r="M116">
        <v>108.79290004683401</v>
      </c>
      <c r="N116">
        <v>112.166141081871</v>
      </c>
      <c r="O116">
        <v>110.42317934106001</v>
      </c>
      <c r="P116">
        <v>109.009665900863</v>
      </c>
      <c r="Q116">
        <v>106.77458226243699</v>
      </c>
    </row>
    <row r="117" spans="1:17">
      <c r="A117" t="s">
        <v>1171</v>
      </c>
      <c r="B117" t="s">
        <v>1172</v>
      </c>
      <c r="C117" t="s">
        <v>1173</v>
      </c>
      <c r="D117" t="s">
        <v>88</v>
      </c>
      <c r="E117">
        <v>0.70966655000000001</v>
      </c>
      <c r="F117">
        <v>0.71</v>
      </c>
      <c r="G117">
        <v>0.71</v>
      </c>
      <c r="H117">
        <v>0.71</v>
      </c>
      <c r="I117">
        <v>0.71</v>
      </c>
      <c r="J117">
        <v>0.71</v>
      </c>
      <c r="K117">
        <v>0.71</v>
      </c>
      <c r="L117">
        <v>0.71</v>
      </c>
      <c r="M117">
        <v>0.71</v>
      </c>
      <c r="N117">
        <v>0.71</v>
      </c>
      <c r="O117">
        <v>0.71</v>
      </c>
      <c r="P117">
        <v>0.71</v>
      </c>
      <c r="Q117">
        <v>0.71</v>
      </c>
    </row>
    <row r="118" spans="1:17">
      <c r="A118" t="s">
        <v>1174</v>
      </c>
      <c r="B118" t="s">
        <v>1175</v>
      </c>
      <c r="C118" t="s">
        <v>1176</v>
      </c>
      <c r="D118" t="s">
        <v>875</v>
      </c>
      <c r="E118">
        <v>120.29916666666701</v>
      </c>
      <c r="F118">
        <v>147.49666666666701</v>
      </c>
      <c r="G118">
        <v>147.35499999999999</v>
      </c>
      <c r="H118">
        <v>146.620833333333</v>
      </c>
      <c r="I118">
        <v>149.11250000000001</v>
      </c>
      <c r="J118">
        <v>152.129166666667</v>
      </c>
      <c r="K118">
        <v>179.191666666667</v>
      </c>
      <c r="L118">
        <v>221.72833333333301</v>
      </c>
      <c r="M118">
        <v>342.16</v>
      </c>
      <c r="N118">
        <v>326.00102272727298</v>
      </c>
      <c r="O118">
        <v>344.70583333333298</v>
      </c>
      <c r="P118">
        <v>382.74731060606098</v>
      </c>
      <c r="Q118">
        <v>412.95333333333298</v>
      </c>
    </row>
    <row r="119" spans="1:17">
      <c r="A119" t="s">
        <v>1177</v>
      </c>
      <c r="B119" t="s">
        <v>1178</v>
      </c>
      <c r="C119" t="s">
        <v>1179</v>
      </c>
      <c r="D119" t="s">
        <v>89</v>
      </c>
      <c r="E119">
        <v>69.175319816225993</v>
      </c>
      <c r="F119">
        <v>77.352012297578995</v>
      </c>
      <c r="G119">
        <v>79.233151704545506</v>
      </c>
      <c r="H119">
        <v>88.810769971045602</v>
      </c>
      <c r="I119">
        <v>84.529601757352907</v>
      </c>
      <c r="J119">
        <v>86.122878898265398</v>
      </c>
      <c r="K119">
        <v>87.922163808972698</v>
      </c>
      <c r="L119">
        <v>98.178453326527105</v>
      </c>
      <c r="M119">
        <v>101.504369498594</v>
      </c>
      <c r="N119">
        <v>103.373899058337</v>
      </c>
      <c r="O119">
        <v>101.301574049018</v>
      </c>
      <c r="P119">
        <v>101.99129838935001</v>
      </c>
      <c r="Q119">
        <v>106.45078015851701</v>
      </c>
    </row>
    <row r="120" spans="1:17">
      <c r="A120" t="s">
        <v>1184</v>
      </c>
      <c r="B120" t="s">
        <v>1185</v>
      </c>
      <c r="C120" t="s">
        <v>1186</v>
      </c>
      <c r="D120" t="s">
        <v>876</v>
      </c>
      <c r="E120">
        <v>1102.04666666667</v>
      </c>
      <c r="F120">
        <v>1276.93</v>
      </c>
      <c r="G120">
        <v>1156.06098787879</v>
      </c>
      <c r="H120">
        <v>1108.2921249999999</v>
      </c>
      <c r="I120">
        <v>1126.4708260833299</v>
      </c>
      <c r="J120">
        <v>1094.8529166666699</v>
      </c>
      <c r="K120">
        <v>1052.9608333333299</v>
      </c>
      <c r="L120">
        <v>1131.1575</v>
      </c>
      <c r="M120">
        <v>1160.2663715159099</v>
      </c>
      <c r="N120">
        <v>1130.42462125</v>
      </c>
      <c r="O120">
        <v>1100.5574999999999</v>
      </c>
      <c r="P120">
        <v>1165.3575000000001</v>
      </c>
      <c r="Q120">
        <v>1180.26583333333</v>
      </c>
    </row>
    <row r="121" spans="1:17">
      <c r="A121" t="s">
        <v>1188</v>
      </c>
      <c r="B121" t="s">
        <v>1189</v>
      </c>
      <c r="C121" t="s">
        <v>1190</v>
      </c>
      <c r="D121" t="s">
        <v>90</v>
      </c>
      <c r="E121">
        <v>0.26882836666666698</v>
      </c>
      <c r="F121">
        <v>0.28778541666666702</v>
      </c>
      <c r="G121">
        <v>0.28660659166666702</v>
      </c>
      <c r="H121">
        <v>0.27597894444444399</v>
      </c>
      <c r="I121">
        <v>0.279935558333333</v>
      </c>
      <c r="J121">
        <v>0.28358333333333302</v>
      </c>
      <c r="K121">
        <v>0.28456472215956602</v>
      </c>
      <c r="L121">
        <v>0.30085202500000002</v>
      </c>
      <c r="M121">
        <v>0.30217005833333299</v>
      </c>
      <c r="N121">
        <v>0.303349758333333</v>
      </c>
      <c r="O121">
        <v>0.30195649352417703</v>
      </c>
      <c r="P121">
        <v>0.30361116303575503</v>
      </c>
      <c r="Q121">
        <v>0.30623312175671602</v>
      </c>
    </row>
    <row r="122" spans="1:17">
      <c r="A122" t="s">
        <v>1191</v>
      </c>
      <c r="B122" t="s">
        <v>1192</v>
      </c>
      <c r="C122" t="s">
        <v>1193</v>
      </c>
      <c r="D122" t="s">
        <v>877</v>
      </c>
      <c r="E122">
        <v>36.574591666666699</v>
      </c>
      <c r="F122">
        <v>42.904108333333298</v>
      </c>
      <c r="G122">
        <v>45.964261400813903</v>
      </c>
      <c r="H122">
        <v>46.143901317204303</v>
      </c>
      <c r="I122">
        <v>47.004479142256798</v>
      </c>
      <c r="J122">
        <v>48.438059008772598</v>
      </c>
      <c r="K122">
        <v>53.654058312852001</v>
      </c>
      <c r="L122">
        <v>64.462108272529406</v>
      </c>
      <c r="M122">
        <v>69.914065825299701</v>
      </c>
      <c r="N122">
        <v>68.866667859063</v>
      </c>
      <c r="O122">
        <v>68.840320327700994</v>
      </c>
      <c r="P122">
        <v>69.789349180747607</v>
      </c>
      <c r="Q122">
        <v>77.346112703930302</v>
      </c>
    </row>
    <row r="123" spans="1:17">
      <c r="A123" t="s">
        <v>1194</v>
      </c>
      <c r="B123" t="s">
        <v>1195</v>
      </c>
      <c r="C123" t="s">
        <v>1196</v>
      </c>
      <c r="D123" t="s">
        <v>878</v>
      </c>
      <c r="E123">
        <v>8744.2240881609705</v>
      </c>
      <c r="F123">
        <v>8516.0526154260806</v>
      </c>
      <c r="G123">
        <v>8258.7700862033598</v>
      </c>
      <c r="H123">
        <v>8030.0550000000003</v>
      </c>
      <c r="I123">
        <v>8007.7574999999997</v>
      </c>
      <c r="J123">
        <v>7860.1374999999998</v>
      </c>
      <c r="K123">
        <v>8048.9603333333298</v>
      </c>
      <c r="L123">
        <v>8147.9058333333296</v>
      </c>
      <c r="M123">
        <v>8179.2683333333298</v>
      </c>
      <c r="N123">
        <v>8351.5260747303091</v>
      </c>
      <c r="O123">
        <v>8489.2399094627599</v>
      </c>
      <c r="P123">
        <v>8679.4090930967104</v>
      </c>
      <c r="Q123">
        <v>9045.7878338247901</v>
      </c>
    </row>
    <row r="124" spans="1:17">
      <c r="A124" t="s">
        <v>1197</v>
      </c>
      <c r="B124" t="s">
        <v>1198</v>
      </c>
      <c r="C124" t="s">
        <v>1199</v>
      </c>
      <c r="D124" t="s">
        <v>91</v>
      </c>
      <c r="E124">
        <v>0.480816666666667</v>
      </c>
      <c r="F124">
        <v>0.50555000000000005</v>
      </c>
      <c r="G124">
        <v>0.53047500000000003</v>
      </c>
      <c r="H124">
        <v>0.50123333333333298</v>
      </c>
      <c r="I124">
        <v>0.546875</v>
      </c>
      <c r="J124">
        <v>0.52939166666666704</v>
      </c>
      <c r="K124" t="s">
        <v>938</v>
      </c>
      <c r="L124" t="s">
        <v>938</v>
      </c>
      <c r="M124" t="s">
        <v>938</v>
      </c>
      <c r="N124" t="s">
        <v>938</v>
      </c>
      <c r="O124" t="s">
        <v>938</v>
      </c>
      <c r="P124" t="s">
        <v>938</v>
      </c>
      <c r="Q124" t="s">
        <v>938</v>
      </c>
    </row>
    <row r="125" spans="1:17">
      <c r="A125" t="s">
        <v>1200</v>
      </c>
      <c r="B125" t="s">
        <v>1201</v>
      </c>
      <c r="C125" t="s">
        <v>1202</v>
      </c>
      <c r="D125" t="s">
        <v>92</v>
      </c>
      <c r="E125">
        <v>1507.5</v>
      </c>
      <c r="F125">
        <v>1507.5</v>
      </c>
      <c r="G125">
        <v>1507.5</v>
      </c>
      <c r="H125">
        <v>1507.5</v>
      </c>
      <c r="I125">
        <v>1507.5</v>
      </c>
      <c r="J125">
        <v>1507.5</v>
      </c>
      <c r="K125">
        <v>1507.5</v>
      </c>
      <c r="L125">
        <v>1507.5</v>
      </c>
      <c r="M125">
        <v>1507.5</v>
      </c>
      <c r="N125">
        <v>1507.5</v>
      </c>
      <c r="O125">
        <v>1507.5</v>
      </c>
      <c r="P125">
        <v>1507.5</v>
      </c>
      <c r="Q125">
        <v>1507.5</v>
      </c>
    </row>
    <row r="126" spans="1:17">
      <c r="A126" t="s">
        <v>1203</v>
      </c>
      <c r="B126" t="s">
        <v>1204</v>
      </c>
      <c r="C126" t="s">
        <v>1205</v>
      </c>
      <c r="D126" t="s">
        <v>93</v>
      </c>
      <c r="E126">
        <v>8.26122333333333</v>
      </c>
      <c r="F126">
        <v>8.4736741582488797</v>
      </c>
      <c r="G126">
        <v>7.3212219611528804</v>
      </c>
      <c r="H126">
        <v>7.2611321323273499</v>
      </c>
      <c r="I126">
        <v>8.2099686265933105</v>
      </c>
      <c r="J126">
        <v>9.6550560691352594</v>
      </c>
      <c r="K126">
        <v>10.852655568783099</v>
      </c>
      <c r="L126">
        <v>12.7589308811644</v>
      </c>
      <c r="M126">
        <v>14.7096108855267</v>
      </c>
      <c r="N126">
        <v>13.333781460636899</v>
      </c>
      <c r="O126">
        <v>13.240911130256199</v>
      </c>
      <c r="P126">
        <v>14.448427054833299</v>
      </c>
      <c r="Q126">
        <v>16.473186874346499</v>
      </c>
    </row>
    <row r="127" spans="1:17">
      <c r="A127" t="s">
        <v>1206</v>
      </c>
      <c r="B127" t="s">
        <v>1207</v>
      </c>
      <c r="C127" t="s">
        <v>1208</v>
      </c>
      <c r="D127" t="s">
        <v>94</v>
      </c>
      <c r="E127">
        <v>63.207500000000003</v>
      </c>
      <c r="F127">
        <v>68.286666666666704</v>
      </c>
      <c r="G127">
        <v>71.403333333333293</v>
      </c>
      <c r="H127">
        <v>72.226666666666702</v>
      </c>
      <c r="I127">
        <v>73.514772079772101</v>
      </c>
      <c r="J127">
        <v>77.52</v>
      </c>
      <c r="K127">
        <v>83.892499999999998</v>
      </c>
      <c r="L127">
        <v>86.188366571699902</v>
      </c>
      <c r="M127">
        <v>94.427243589743597</v>
      </c>
      <c r="N127">
        <v>112.706666666667</v>
      </c>
      <c r="O127">
        <v>144.055575801282</v>
      </c>
      <c r="P127">
        <v>186.42974455107199</v>
      </c>
      <c r="Q127">
        <v>191.51795764346301</v>
      </c>
    </row>
    <row r="128" spans="1:17">
      <c r="A128" t="s">
        <v>1209</v>
      </c>
      <c r="B128" t="s">
        <v>1210</v>
      </c>
      <c r="C128" t="s">
        <v>1211</v>
      </c>
      <c r="D128" t="s">
        <v>95</v>
      </c>
      <c r="E128">
        <v>1.2235623934186699</v>
      </c>
      <c r="F128">
        <v>1.2535344886256801</v>
      </c>
      <c r="G128">
        <v>1.26678941001316</v>
      </c>
      <c r="H128">
        <v>1.2241524946034601</v>
      </c>
      <c r="I128">
        <v>1.26165963821484</v>
      </c>
      <c r="J128">
        <v>1.2715980273912399</v>
      </c>
      <c r="K128">
        <v>1.27240206718888</v>
      </c>
      <c r="L128">
        <v>1.38120985962103</v>
      </c>
      <c r="M128">
        <v>1.39036867889833</v>
      </c>
      <c r="N128">
        <v>1.3938200108234999</v>
      </c>
      <c r="O128">
        <v>1.36496666666667</v>
      </c>
      <c r="P128">
        <v>1.3982628973692799</v>
      </c>
    </row>
    <row r="129" spans="1:17">
      <c r="A129" t="s">
        <v>1215</v>
      </c>
      <c r="B129" t="s">
        <v>1216</v>
      </c>
      <c r="C129" t="s">
        <v>1217</v>
      </c>
      <c r="D129" t="s">
        <v>879</v>
      </c>
      <c r="E129">
        <v>2.357075</v>
      </c>
      <c r="F129">
        <v>2.48403333333333</v>
      </c>
      <c r="G129">
        <v>2.6063333333333301</v>
      </c>
      <c r="H129">
        <v>2.4811000000000001</v>
      </c>
      <c r="I129">
        <v>2.6862916666666701</v>
      </c>
      <c r="J129">
        <v>2.60100833333333</v>
      </c>
      <c r="K129">
        <v>2.6002916666666702</v>
      </c>
    </row>
    <row r="130" spans="1:17">
      <c r="A130" t="s">
        <v>1219</v>
      </c>
      <c r="B130" t="s">
        <v>1220</v>
      </c>
      <c r="C130" t="s">
        <v>1221</v>
      </c>
      <c r="D130" t="s">
        <v>97</v>
      </c>
      <c r="E130">
        <v>8.0201099166666694</v>
      </c>
      <c r="F130">
        <v>7.9842833333333303</v>
      </c>
      <c r="G130">
        <v>8.0022166666666692</v>
      </c>
      <c r="H130">
        <v>8.0182083333333303</v>
      </c>
      <c r="I130">
        <v>7.9898635000000002</v>
      </c>
      <c r="J130">
        <v>7.9892553333333298</v>
      </c>
      <c r="K130">
        <v>7.9871290000000004</v>
      </c>
      <c r="L130">
        <v>7.9849604166666701</v>
      </c>
      <c r="M130">
        <v>7.9950642500000004</v>
      </c>
      <c r="O130">
        <v>8.0725074166666708</v>
      </c>
      <c r="P130">
        <v>8.0704703333333292</v>
      </c>
      <c r="Q130">
        <v>7.9890619166666701</v>
      </c>
    </row>
    <row r="131" spans="1:17">
      <c r="A131" t="s">
        <v>1222</v>
      </c>
      <c r="B131" t="s">
        <v>1223</v>
      </c>
      <c r="C131" t="s">
        <v>1224</v>
      </c>
      <c r="D131" t="s">
        <v>880</v>
      </c>
      <c r="E131">
        <v>41.867683333333297</v>
      </c>
      <c r="F131">
        <v>44.100574999999999</v>
      </c>
      <c r="G131">
        <v>46.4853916666667</v>
      </c>
      <c r="H131">
        <v>44.230825000000003</v>
      </c>
      <c r="I131">
        <v>47.890250000000002</v>
      </c>
      <c r="J131">
        <v>46.395341666666702</v>
      </c>
      <c r="K131">
        <v>46.437130833333299</v>
      </c>
      <c r="L131">
        <v>55.537075000000002</v>
      </c>
      <c r="M131">
        <v>55.731724999999997</v>
      </c>
      <c r="N131">
        <v>54.665458333333298</v>
      </c>
      <c r="O131">
        <v>52.107108333333301</v>
      </c>
      <c r="P131" s="260"/>
      <c r="Q131" s="260"/>
    </row>
    <row r="132" spans="1:17">
      <c r="A132" t="s">
        <v>1225</v>
      </c>
      <c r="B132" t="s">
        <v>1226</v>
      </c>
      <c r="C132" t="s">
        <v>1227</v>
      </c>
      <c r="D132" t="s">
        <v>881</v>
      </c>
      <c r="E132">
        <v>1708.37083333333</v>
      </c>
      <c r="F132">
        <v>1956.20583333333</v>
      </c>
      <c r="G132">
        <v>2089.9499999999998</v>
      </c>
      <c r="H132">
        <v>2025.1175000000001</v>
      </c>
      <c r="I132">
        <v>2194.9666666666699</v>
      </c>
      <c r="J132">
        <v>2206.9141666666701</v>
      </c>
      <c r="K132">
        <v>2414.8116666666701</v>
      </c>
      <c r="L132">
        <v>2933.50833333333</v>
      </c>
      <c r="M132">
        <v>3176.5391666666701</v>
      </c>
      <c r="N132">
        <v>3116.11</v>
      </c>
      <c r="O132">
        <v>3334.75225490196</v>
      </c>
      <c r="P132">
        <v>3618.3218581607198</v>
      </c>
      <c r="Q132">
        <v>3787.7540581757398</v>
      </c>
    </row>
    <row r="133" spans="1:17">
      <c r="A133" t="s">
        <v>1228</v>
      </c>
      <c r="B133" t="s">
        <v>1229</v>
      </c>
      <c r="C133" t="s">
        <v>1230</v>
      </c>
      <c r="D133" t="s">
        <v>98</v>
      </c>
      <c r="E133">
        <v>140.52269213564199</v>
      </c>
      <c r="F133">
        <v>141.16694375</v>
      </c>
      <c r="G133">
        <v>150.486655869408</v>
      </c>
      <c r="H133">
        <v>156.51545111111099</v>
      </c>
      <c r="I133">
        <v>249.105950100379</v>
      </c>
      <c r="J133">
        <v>364.40728728829703</v>
      </c>
      <c r="K133">
        <v>424.895808098656</v>
      </c>
      <c r="L133">
        <v>499.60583333333301</v>
      </c>
      <c r="M133">
        <v>713.84641556818201</v>
      </c>
      <c r="N133">
        <v>730.27250000000004</v>
      </c>
      <c r="O133">
        <v>732.33333333333303</v>
      </c>
      <c r="P133">
        <v>745.54066787737202</v>
      </c>
      <c r="Q133">
        <v>749.52749388220104</v>
      </c>
    </row>
    <row r="134" spans="1:17">
      <c r="A134" t="s">
        <v>1231</v>
      </c>
      <c r="B134" t="s">
        <v>1232</v>
      </c>
      <c r="C134" t="s">
        <v>1233</v>
      </c>
      <c r="D134" t="s">
        <v>882</v>
      </c>
      <c r="E134">
        <v>3.3358333333333299</v>
      </c>
      <c r="F134">
        <v>3.5245029107064401</v>
      </c>
      <c r="G134">
        <v>3.22108691472175</v>
      </c>
      <c r="H134">
        <v>3.06000301052058</v>
      </c>
      <c r="I134">
        <v>3.08880086662188</v>
      </c>
      <c r="J134">
        <v>3.1509085500972498</v>
      </c>
      <c r="K134">
        <v>3.2728597464304698</v>
      </c>
      <c r="L134">
        <v>3.9055002630276801</v>
      </c>
      <c r="M134">
        <v>4.14829495899804</v>
      </c>
      <c r="N134">
        <v>4.3004408776112397</v>
      </c>
      <c r="O134">
        <v>4.0351301370680597</v>
      </c>
      <c r="P134">
        <v>4.1424697356973104</v>
      </c>
      <c r="Q134">
        <v>4.2034819485188404</v>
      </c>
    </row>
    <row r="135" spans="1:17">
      <c r="A135" t="s">
        <v>1234</v>
      </c>
      <c r="B135" t="s">
        <v>1235</v>
      </c>
      <c r="C135" t="s">
        <v>1236</v>
      </c>
      <c r="D135" t="s">
        <v>883</v>
      </c>
      <c r="E135">
        <v>12.8</v>
      </c>
      <c r="F135">
        <v>12.8</v>
      </c>
      <c r="G135">
        <v>12.8</v>
      </c>
      <c r="H135">
        <v>14.6020084036964</v>
      </c>
      <c r="I135">
        <v>15.364835316359599</v>
      </c>
      <c r="J135">
        <v>15.3667100302841</v>
      </c>
      <c r="K135">
        <v>15.380393518089299</v>
      </c>
      <c r="L135">
        <v>15.3663312211982</v>
      </c>
      <c r="M135">
        <v>15.3684076818158</v>
      </c>
      <c r="N135">
        <v>15.386968509984699</v>
      </c>
      <c r="O135">
        <v>15.390837269585299</v>
      </c>
      <c r="P135">
        <v>15.382041922683101</v>
      </c>
      <c r="Q135">
        <v>15.381269527870501</v>
      </c>
    </row>
    <row r="136" spans="1:17">
      <c r="A136" t="s">
        <v>1240</v>
      </c>
      <c r="B136" t="s">
        <v>1241</v>
      </c>
      <c r="C136" t="s">
        <v>1242</v>
      </c>
      <c r="D136" t="s">
        <v>884</v>
      </c>
      <c r="E136">
        <v>238.20333333333301</v>
      </c>
      <c r="F136">
        <v>262.365833333333</v>
      </c>
      <c r="G136">
        <v>275.89416666666699</v>
      </c>
      <c r="H136">
        <v>281.118333333333</v>
      </c>
      <c r="I136">
        <v>296.62</v>
      </c>
      <c r="J136">
        <v>300.68166666666701</v>
      </c>
      <c r="K136">
        <v>302.72500000000002</v>
      </c>
      <c r="L136">
        <v>324.67166666666702</v>
      </c>
      <c r="M136">
        <v>35.237083333333302</v>
      </c>
      <c r="N136">
        <v>35.794416666666699</v>
      </c>
      <c r="O136">
        <v>35.677500000000002</v>
      </c>
      <c r="P136">
        <v>36.690833333333302</v>
      </c>
      <c r="Q136">
        <v>37.189166666666701</v>
      </c>
    </row>
    <row r="137" spans="1:17">
      <c r="A137" t="s">
        <v>1243</v>
      </c>
      <c r="B137" t="s">
        <v>1244</v>
      </c>
      <c r="C137" t="s">
        <v>1245</v>
      </c>
      <c r="D137" t="s">
        <v>885</v>
      </c>
      <c r="E137">
        <v>28.452837500000001</v>
      </c>
      <c r="F137">
        <v>31.959800000000001</v>
      </c>
      <c r="G137">
        <v>30.784400000000002</v>
      </c>
      <c r="H137">
        <v>28.705950000000001</v>
      </c>
      <c r="I137">
        <v>30.0499716666667</v>
      </c>
      <c r="J137">
        <v>30.7013583333333</v>
      </c>
      <c r="K137">
        <v>30.6216166666667</v>
      </c>
      <c r="L137">
        <v>35.056699999999999</v>
      </c>
      <c r="M137">
        <v>35.541883333333303</v>
      </c>
      <c r="N137">
        <v>34.481408333333299</v>
      </c>
      <c r="O137">
        <v>33.934449999999998</v>
      </c>
      <c r="P137">
        <v>35.473516666666697</v>
      </c>
      <c r="Q137">
        <v>39.346933333333297</v>
      </c>
    </row>
    <row r="138" spans="1:17">
      <c r="A138" t="s">
        <v>1246</v>
      </c>
      <c r="B138" t="s">
        <v>1247</v>
      </c>
      <c r="C138" t="s">
        <v>1248</v>
      </c>
      <c r="D138" t="s">
        <v>99</v>
      </c>
      <c r="E138">
        <v>11.129716666666701</v>
      </c>
      <c r="F138">
        <v>13.513475</v>
      </c>
      <c r="G138">
        <v>12.636008333333301</v>
      </c>
      <c r="H138">
        <v>12.423325</v>
      </c>
      <c r="I138">
        <v>13.169458333333299</v>
      </c>
      <c r="J138">
        <v>12.7719916666667</v>
      </c>
      <c r="K138">
        <v>13.292450000000001</v>
      </c>
      <c r="L138">
        <v>15.848266666666699</v>
      </c>
      <c r="M138">
        <v>18.664058333333301</v>
      </c>
      <c r="N138">
        <v>18.9265166666667</v>
      </c>
      <c r="O138">
        <v>19.244341666666699</v>
      </c>
      <c r="P138">
        <v>19.263633333333299</v>
      </c>
      <c r="Q138">
        <v>21.4856083333333</v>
      </c>
    </row>
    <row r="139" spans="1:17">
      <c r="A139" t="s">
        <v>1250</v>
      </c>
      <c r="B139" t="s">
        <v>1251</v>
      </c>
      <c r="C139" t="s">
        <v>1252</v>
      </c>
      <c r="D139" t="s">
        <v>108</v>
      </c>
      <c r="E139">
        <v>10.3920436827957</v>
      </c>
      <c r="F139">
        <v>11.1095754339478</v>
      </c>
      <c r="G139">
        <v>12.369260961341499</v>
      </c>
      <c r="H139">
        <v>11.7386124865591</v>
      </c>
      <c r="I139">
        <v>12.1114368159066</v>
      </c>
      <c r="J139">
        <v>12.5867562314388</v>
      </c>
      <c r="K139">
        <v>14.035630049923199</v>
      </c>
      <c r="L139">
        <v>18.818475145289302</v>
      </c>
      <c r="M139">
        <v>19.923827563342002</v>
      </c>
      <c r="N139">
        <v>18.499034887352799</v>
      </c>
      <c r="O139">
        <v>16.8020517223502</v>
      </c>
      <c r="P139">
        <v>17.573468866487499</v>
      </c>
      <c r="Q139">
        <v>17.321835209183099</v>
      </c>
    </row>
    <row r="140" spans="1:17">
      <c r="A140" t="s">
        <v>1254</v>
      </c>
      <c r="B140" t="s">
        <v>1255</v>
      </c>
      <c r="C140" t="s">
        <v>1256</v>
      </c>
      <c r="D140" t="s">
        <v>886</v>
      </c>
      <c r="E140">
        <v>1165.80416666667</v>
      </c>
      <c r="F140">
        <v>1437.7950000000001</v>
      </c>
      <c r="G140">
        <v>1357.06416666667</v>
      </c>
      <c r="H140">
        <v>1265.51583333333</v>
      </c>
      <c r="I140">
        <v>1357.58</v>
      </c>
      <c r="J140">
        <v>1523.9275</v>
      </c>
      <c r="K140">
        <v>1817.9387083333299</v>
      </c>
      <c r="L140">
        <v>1970.3091666666701</v>
      </c>
      <c r="M140">
        <v>2140.2908640611599</v>
      </c>
      <c r="N140">
        <v>2439.7772370725902</v>
      </c>
      <c r="O140">
        <v>2472.4840511423499</v>
      </c>
      <c r="P140">
        <v>2663.5413982016298</v>
      </c>
      <c r="Q140">
        <v>2813.2898353264</v>
      </c>
    </row>
    <row r="141" spans="1:17">
      <c r="A141" t="s">
        <v>1258</v>
      </c>
      <c r="B141" t="s">
        <v>1259</v>
      </c>
      <c r="C141" t="s">
        <v>1260</v>
      </c>
      <c r="D141" t="s">
        <v>887</v>
      </c>
      <c r="E141">
        <v>7.7503250000000001</v>
      </c>
      <c r="F141">
        <v>8.0571000000000002</v>
      </c>
      <c r="G141">
        <v>8.4171570833333291</v>
      </c>
      <c r="H141">
        <v>8.0898749999999993</v>
      </c>
      <c r="I141">
        <v>8.6284445833333301</v>
      </c>
      <c r="J141">
        <v>8.4055039167442995</v>
      </c>
      <c r="K141">
        <v>8.4063366882615203</v>
      </c>
      <c r="L141">
        <v>9.7643482795030891</v>
      </c>
      <c r="M141">
        <v>9.8074760963333301</v>
      </c>
      <c r="N141">
        <v>9.6919978888288991</v>
      </c>
      <c r="O141">
        <v>9.3861024209197197</v>
      </c>
      <c r="P141">
        <v>9.6170760995074396</v>
      </c>
      <c r="Q141">
        <v>9.4968473222196899</v>
      </c>
    </row>
    <row r="142" spans="1:17">
      <c r="A142" t="s">
        <v>1261</v>
      </c>
      <c r="B142" t="s">
        <v>1262</v>
      </c>
      <c r="C142" t="s">
        <v>1263</v>
      </c>
      <c r="D142" t="s">
        <v>888</v>
      </c>
      <c r="E142">
        <v>24.300642472865299</v>
      </c>
      <c r="F142">
        <v>27.518299963924999</v>
      </c>
      <c r="G142">
        <v>33.960098800690801</v>
      </c>
      <c r="H142">
        <v>29.067599931977501</v>
      </c>
      <c r="I142">
        <v>28.3729844798921</v>
      </c>
      <c r="J142">
        <v>30.1041110929498</v>
      </c>
      <c r="K142">
        <v>31.352687700944301</v>
      </c>
      <c r="L142">
        <v>39.982474146540603</v>
      </c>
      <c r="M142">
        <v>63.056232731037099</v>
      </c>
      <c r="N142">
        <v>63.584322913398999</v>
      </c>
      <c r="O142">
        <v>60.326207643202203</v>
      </c>
      <c r="P142">
        <v>62.548333333333296</v>
      </c>
      <c r="Q142">
        <v>69.465000000000003</v>
      </c>
    </row>
    <row r="143" spans="1:17">
      <c r="A143" t="s">
        <v>1264</v>
      </c>
      <c r="B143" t="s">
        <v>1265</v>
      </c>
      <c r="C143" t="s">
        <v>1266</v>
      </c>
      <c r="D143" t="s">
        <v>100</v>
      </c>
      <c r="E143">
        <v>5.4414499999999997</v>
      </c>
      <c r="F143">
        <v>5.5763666666666696</v>
      </c>
      <c r="G143">
        <v>5.6348833333333301</v>
      </c>
      <c r="H143">
        <v>5.4441083333333298</v>
      </c>
      <c r="I143">
        <v>640.653416666667</v>
      </c>
      <c r="J143">
        <v>933.57045405802899</v>
      </c>
      <c r="K143">
        <v>984.34574756004599</v>
      </c>
      <c r="L143">
        <v>1162.6153286255401</v>
      </c>
      <c r="M143">
        <v>1234.8695166666701</v>
      </c>
      <c r="N143">
        <v>1360.35870704085</v>
      </c>
      <c r="O143">
        <v>1429.8079752010699</v>
      </c>
      <c r="P143">
        <v>1518.2551166666699</v>
      </c>
      <c r="Q143">
        <v>1381.61916666667</v>
      </c>
    </row>
    <row r="144" spans="1:17">
      <c r="A144" t="s">
        <v>1267</v>
      </c>
      <c r="B144" t="s">
        <v>1268</v>
      </c>
      <c r="C144" t="s">
        <v>1269</v>
      </c>
      <c r="D144" t="s">
        <v>889</v>
      </c>
      <c r="E144">
        <v>8.26122333333333</v>
      </c>
      <c r="F144">
        <v>8.4736741582488797</v>
      </c>
      <c r="G144">
        <v>7.3212219611528804</v>
      </c>
      <c r="H144">
        <v>7.2611321323273499</v>
      </c>
      <c r="I144">
        <v>8.2099686265933105</v>
      </c>
      <c r="J144">
        <v>9.6550560691352594</v>
      </c>
      <c r="K144">
        <v>10.852655568783099</v>
      </c>
      <c r="L144">
        <v>12.7589308811644</v>
      </c>
      <c r="M144">
        <v>14.7096108855267</v>
      </c>
      <c r="N144">
        <v>13.312900000000001</v>
      </c>
      <c r="O144">
        <v>13.2339416666667</v>
      </c>
      <c r="P144">
        <v>14.4486904166667</v>
      </c>
      <c r="Q144">
        <v>16.463266666666701</v>
      </c>
    </row>
    <row r="145" spans="1:17">
      <c r="A145" t="s">
        <v>1270</v>
      </c>
      <c r="B145" t="s">
        <v>1271</v>
      </c>
      <c r="C145" t="s">
        <v>1272</v>
      </c>
      <c r="D145" t="s">
        <v>101</v>
      </c>
      <c r="E145">
        <v>69.761695000000003</v>
      </c>
      <c r="F145">
        <v>77.545214027699302</v>
      </c>
      <c r="G145">
        <v>73.155546840913701</v>
      </c>
      <c r="H145">
        <v>74.019679993588497</v>
      </c>
      <c r="I145">
        <v>85.197155411224799</v>
      </c>
      <c r="J145">
        <v>93.581837443988803</v>
      </c>
      <c r="K145">
        <v>97.554166666666703</v>
      </c>
      <c r="L145">
        <v>102.405134331356</v>
      </c>
      <c r="M145">
        <v>107.460363219293</v>
      </c>
      <c r="N145">
        <v>104.511885242863</v>
      </c>
      <c r="O145">
        <v>108.930134109273</v>
      </c>
      <c r="P145">
        <v>112.609482758621</v>
      </c>
      <c r="Q145">
        <v>118.34518727598601</v>
      </c>
    </row>
    <row r="146" spans="1:17">
      <c r="A146" t="s">
        <v>1067</v>
      </c>
      <c r="B146" t="s">
        <v>1068</v>
      </c>
      <c r="C146" t="s">
        <v>1069</v>
      </c>
      <c r="D146" t="s">
        <v>890</v>
      </c>
      <c r="E146" t="s">
        <v>938</v>
      </c>
      <c r="F146" t="s">
        <v>938</v>
      </c>
      <c r="G146">
        <v>1.79</v>
      </c>
      <c r="H146">
        <v>1.79</v>
      </c>
      <c r="I146">
        <v>1.79</v>
      </c>
      <c r="J146">
        <v>1.79</v>
      </c>
      <c r="K146">
        <v>1.79</v>
      </c>
      <c r="L146">
        <v>1.79</v>
      </c>
      <c r="M146">
        <v>1.79</v>
      </c>
      <c r="N146">
        <v>1.79</v>
      </c>
      <c r="O146">
        <v>1.79</v>
      </c>
      <c r="P146">
        <v>1.79</v>
      </c>
      <c r="Q146">
        <v>1.79</v>
      </c>
    </row>
    <row r="147" spans="1:17">
      <c r="A147" t="s">
        <v>1351</v>
      </c>
      <c r="B147" t="s">
        <v>1352</v>
      </c>
      <c r="C147" t="s">
        <v>1069</v>
      </c>
      <c r="D147" t="s">
        <v>102</v>
      </c>
      <c r="E147" t="s">
        <v>938</v>
      </c>
      <c r="F147" t="s">
        <v>938</v>
      </c>
      <c r="G147" t="s">
        <v>938</v>
      </c>
      <c r="H147" t="s">
        <v>938</v>
      </c>
      <c r="I147" t="s">
        <v>938</v>
      </c>
      <c r="J147" t="s">
        <v>938</v>
      </c>
      <c r="K147" t="s">
        <v>938</v>
      </c>
      <c r="L147">
        <v>1.79</v>
      </c>
      <c r="M147">
        <v>1.79</v>
      </c>
      <c r="N147">
        <v>1.79</v>
      </c>
      <c r="O147">
        <v>1.79</v>
      </c>
      <c r="P147">
        <v>1.79</v>
      </c>
      <c r="Q147">
        <v>1.79</v>
      </c>
    </row>
    <row r="148" spans="1:17">
      <c r="A148" t="s">
        <v>1275</v>
      </c>
      <c r="B148" t="s">
        <v>1276</v>
      </c>
      <c r="C148" t="s">
        <v>1277</v>
      </c>
      <c r="D148" t="s">
        <v>69</v>
      </c>
      <c r="E148">
        <v>1.4227268095265</v>
      </c>
      <c r="F148">
        <v>1.6008772952194701</v>
      </c>
      <c r="G148">
        <v>1.38783382768108</v>
      </c>
      <c r="H148">
        <v>1.26581069673447</v>
      </c>
      <c r="I148">
        <v>1.2342836550132901</v>
      </c>
      <c r="J148">
        <v>1.21940714161595</v>
      </c>
      <c r="K148">
        <v>1.20543333333333</v>
      </c>
      <c r="L148">
        <v>1.433975</v>
      </c>
      <c r="M148">
        <v>1.4365250000000001</v>
      </c>
      <c r="N148">
        <v>1.40740833333333</v>
      </c>
      <c r="O148">
        <v>1.44525833333333</v>
      </c>
      <c r="P148">
        <v>1.5178750000000001</v>
      </c>
      <c r="Q148">
        <v>1.54205833333333</v>
      </c>
    </row>
    <row r="149" spans="1:17">
      <c r="A149" t="s">
        <v>1278</v>
      </c>
      <c r="B149" t="s">
        <v>1456</v>
      </c>
      <c r="C149" t="s">
        <v>1457</v>
      </c>
      <c r="D149" t="s">
        <v>103</v>
      </c>
      <c r="E149">
        <v>19.371896406501101</v>
      </c>
      <c r="F149">
        <v>20.339481870199702</v>
      </c>
      <c r="G149">
        <v>21.356448683435801</v>
      </c>
      <c r="H149">
        <v>22.424270616359401</v>
      </c>
      <c r="I149">
        <v>23.546663531083901</v>
      </c>
      <c r="J149">
        <v>24.7227641666667</v>
      </c>
      <c r="K149">
        <v>25.958900366743499</v>
      </c>
      <c r="L149">
        <v>27.256844940476199</v>
      </c>
      <c r="M149">
        <v>28.6209624101588</v>
      </c>
      <c r="N149">
        <v>30.0509413442878</v>
      </c>
      <c r="O149">
        <v>31.5532123338754</v>
      </c>
      <c r="P149">
        <v>33.121745265283998</v>
      </c>
      <c r="Q149">
        <v>34.342122119702402</v>
      </c>
    </row>
    <row r="150" spans="1:17">
      <c r="A150" t="s">
        <v>1278</v>
      </c>
      <c r="B150" t="s">
        <v>1279</v>
      </c>
      <c r="C150" t="s">
        <v>1280</v>
      </c>
      <c r="D150" t="s">
        <v>891</v>
      </c>
      <c r="E150">
        <v>19.371896406501101</v>
      </c>
      <c r="F150">
        <v>20.339481870199702</v>
      </c>
      <c r="G150">
        <v>21.356448683435801</v>
      </c>
      <c r="H150">
        <v>22.424270616359401</v>
      </c>
      <c r="I150">
        <v>23.546663531083901</v>
      </c>
      <c r="J150">
        <v>24.7227641666667</v>
      </c>
      <c r="K150">
        <v>25.958900366743499</v>
      </c>
      <c r="L150">
        <v>27.256844940476199</v>
      </c>
      <c r="M150">
        <v>28.6209624101588</v>
      </c>
      <c r="N150">
        <v>30.0509413442878</v>
      </c>
      <c r="O150">
        <v>31.5532123338754</v>
      </c>
      <c r="P150">
        <v>33.121745265283998</v>
      </c>
      <c r="Q150">
        <v>34.342122119702402</v>
      </c>
    </row>
    <row r="151" spans="1:17">
      <c r="A151" t="s">
        <v>1282</v>
      </c>
      <c r="B151" t="s">
        <v>1283</v>
      </c>
      <c r="C151" t="s">
        <v>1284</v>
      </c>
      <c r="D151" t="s">
        <v>892</v>
      </c>
      <c r="E151">
        <v>118.546016666667</v>
      </c>
      <c r="F151">
        <v>148.90174166666699</v>
      </c>
      <c r="G151">
        <v>150.298025</v>
      </c>
      <c r="H151">
        <v>154.74029999999999</v>
      </c>
      <c r="I151">
        <v>157.498671212121</v>
      </c>
      <c r="J151">
        <v>157.31166666666701</v>
      </c>
      <c r="K151">
        <v>158.552641666667</v>
      </c>
      <c r="L151">
        <v>192.44052444178601</v>
      </c>
      <c r="M151">
        <v>253.49225191946201</v>
      </c>
      <c r="N151">
        <v>305.28990082667099</v>
      </c>
      <c r="O151">
        <v>306.08368824523399</v>
      </c>
      <c r="P151">
        <v>306.92095149522299</v>
      </c>
      <c r="Q151">
        <v>358.81079725829699</v>
      </c>
    </row>
    <row r="152" spans="1:17">
      <c r="A152" t="s">
        <v>1286</v>
      </c>
      <c r="B152" t="s">
        <v>1287</v>
      </c>
      <c r="C152" t="s">
        <v>1288</v>
      </c>
      <c r="D152" t="s">
        <v>104</v>
      </c>
      <c r="E152">
        <v>5.64</v>
      </c>
      <c r="F152">
        <v>6.2883333333333304</v>
      </c>
      <c r="G152">
        <v>6.04416666666667</v>
      </c>
      <c r="H152">
        <v>5.60460730676329</v>
      </c>
      <c r="I152">
        <v>5.8174999999999999</v>
      </c>
      <c r="J152">
        <v>5.875</v>
      </c>
      <c r="K152">
        <v>6.3016666666666703</v>
      </c>
      <c r="L152">
        <v>8.0641666666666705</v>
      </c>
      <c r="M152">
        <v>8.4</v>
      </c>
      <c r="N152">
        <v>8.2716666666666701</v>
      </c>
      <c r="O152">
        <v>8.1325000000000003</v>
      </c>
      <c r="P152">
        <v>8.8000000000000007</v>
      </c>
      <c r="Q152">
        <v>9.4158333333333299</v>
      </c>
    </row>
    <row r="153" spans="1:17">
      <c r="A153" t="s">
        <v>1292</v>
      </c>
      <c r="B153" t="s">
        <v>1293</v>
      </c>
      <c r="C153" t="s">
        <v>1294</v>
      </c>
      <c r="D153" t="s">
        <v>105</v>
      </c>
      <c r="E153">
        <v>70.408033333333293</v>
      </c>
      <c r="F153">
        <v>81.712891666666707</v>
      </c>
      <c r="G153">
        <v>85.193816325757595</v>
      </c>
      <c r="H153">
        <v>86.343383333333307</v>
      </c>
      <c r="I153">
        <v>93.395197222222194</v>
      </c>
      <c r="J153">
        <v>101.628899206349</v>
      </c>
      <c r="K153">
        <v>101.100088423521</v>
      </c>
      <c r="L153">
        <v>102.769271604675</v>
      </c>
      <c r="M153">
        <v>104.769117033301</v>
      </c>
      <c r="N153">
        <v>105.45516208793801</v>
      </c>
      <c r="O153">
        <v>121.824068875756</v>
      </c>
      <c r="P153">
        <v>150.036253839864</v>
      </c>
      <c r="Q153">
        <v>161.83847968471801</v>
      </c>
    </row>
    <row r="154" spans="1:17">
      <c r="A154" t="s">
        <v>1296</v>
      </c>
      <c r="B154" t="s">
        <v>1297</v>
      </c>
      <c r="C154" t="s">
        <v>1298</v>
      </c>
      <c r="D154" t="s">
        <v>893</v>
      </c>
      <c r="E154">
        <v>1</v>
      </c>
      <c r="F154">
        <v>1</v>
      </c>
      <c r="G154">
        <v>1</v>
      </c>
      <c r="H154">
        <v>1</v>
      </c>
      <c r="I154">
        <v>1</v>
      </c>
      <c r="J154">
        <v>1</v>
      </c>
      <c r="K154">
        <v>1</v>
      </c>
      <c r="L154">
        <v>1</v>
      </c>
      <c r="M154">
        <v>1</v>
      </c>
      <c r="N154">
        <v>1</v>
      </c>
      <c r="O154">
        <v>1</v>
      </c>
      <c r="P154">
        <v>1</v>
      </c>
      <c r="Q154">
        <v>1</v>
      </c>
    </row>
    <row r="155" spans="1:17">
      <c r="A155" t="s">
        <v>1299</v>
      </c>
      <c r="B155" t="s">
        <v>1300</v>
      </c>
      <c r="C155" t="s">
        <v>1301</v>
      </c>
      <c r="D155" t="s">
        <v>106</v>
      </c>
      <c r="E155">
        <v>2.7000883333333299</v>
      </c>
      <c r="F155">
        <v>2.7551433333333302</v>
      </c>
      <c r="G155">
        <v>2.7192941666666699</v>
      </c>
      <c r="H155">
        <v>2.37096994940423</v>
      </c>
      <c r="I155">
        <v>2.0836483390254799</v>
      </c>
      <c r="J155">
        <v>2.24451</v>
      </c>
      <c r="K155">
        <v>2.4613849999999999</v>
      </c>
      <c r="L155">
        <v>2.7684116666666698</v>
      </c>
      <c r="M155">
        <v>3.1330293018560398</v>
      </c>
      <c r="N155">
        <v>3.18879166666667</v>
      </c>
      <c r="O155">
        <v>3.27903663433933</v>
      </c>
      <c r="P155">
        <v>3.38753768145423</v>
      </c>
      <c r="Q155" t="s">
        <v>938</v>
      </c>
    </row>
    <row r="156" spans="1:17">
      <c r="A156" t="s">
        <v>1302</v>
      </c>
      <c r="B156" t="s">
        <v>1303</v>
      </c>
      <c r="C156" t="s">
        <v>1304</v>
      </c>
      <c r="D156" t="s">
        <v>894</v>
      </c>
      <c r="E156">
        <v>4363.2416666666704</v>
      </c>
      <c r="F156">
        <v>4965.3916666666701</v>
      </c>
      <c r="G156">
        <v>4735.4616666666698</v>
      </c>
      <c r="H156">
        <v>4191.4162500000002</v>
      </c>
      <c r="I156">
        <v>4424.9174999999996</v>
      </c>
      <c r="J156">
        <v>4320.6741666666703</v>
      </c>
      <c r="K156">
        <v>4462.1916666666702</v>
      </c>
      <c r="L156">
        <v>5204.91</v>
      </c>
      <c r="M156">
        <v>5670.5166666666701</v>
      </c>
      <c r="N156">
        <v>5618.9334516427998</v>
      </c>
      <c r="O156">
        <v>5732.10455572912</v>
      </c>
      <c r="P156">
        <v>6240.7220784425699</v>
      </c>
      <c r="Q156">
        <v>6771.0974251965099</v>
      </c>
    </row>
    <row r="157" spans="1:17">
      <c r="A157" t="s">
        <v>1305</v>
      </c>
      <c r="B157" t="s">
        <v>1306</v>
      </c>
      <c r="C157" t="s">
        <v>1307</v>
      </c>
      <c r="D157" t="s">
        <v>895</v>
      </c>
      <c r="E157">
        <v>2.9244083333333299</v>
      </c>
      <c r="F157">
        <v>3.0115083333333299</v>
      </c>
      <c r="G157">
        <v>2.8251249999999999</v>
      </c>
      <c r="H157">
        <v>2.7541000000000002</v>
      </c>
      <c r="I157">
        <v>2.6375864177489201</v>
      </c>
      <c r="J157">
        <v>2.7018990259740301</v>
      </c>
      <c r="K157">
        <v>2.8390441378066398</v>
      </c>
      <c r="L157">
        <v>3.1844392415223699</v>
      </c>
      <c r="M157">
        <v>3.3750615872066501</v>
      </c>
      <c r="N157">
        <v>3.2604884908320999</v>
      </c>
      <c r="O157">
        <v>3.2866026980329601</v>
      </c>
      <c r="P157">
        <v>3.3372655465368002</v>
      </c>
      <c r="Q157" s="260"/>
    </row>
    <row r="158" spans="1:17">
      <c r="A158" t="s">
        <v>1308</v>
      </c>
      <c r="B158" t="s">
        <v>1309</v>
      </c>
      <c r="C158" t="s">
        <v>1310</v>
      </c>
      <c r="D158" t="s">
        <v>107</v>
      </c>
      <c r="E158">
        <v>44.323287609410002</v>
      </c>
      <c r="F158">
        <v>47.679688453509101</v>
      </c>
      <c r="G158">
        <v>45.109664180089602</v>
      </c>
      <c r="H158">
        <v>43.3131369237488</v>
      </c>
      <c r="I158">
        <v>42.228794734943399</v>
      </c>
      <c r="J158">
        <v>42.446184830673999</v>
      </c>
      <c r="K158">
        <v>44.395154304209697</v>
      </c>
      <c r="L158">
        <v>45.502839942143098</v>
      </c>
      <c r="M158">
        <v>47.4924638585099</v>
      </c>
      <c r="N158">
        <v>50.403719793717698</v>
      </c>
      <c r="O158">
        <v>52.661429953968302</v>
      </c>
      <c r="P158">
        <v>51.795782651733298</v>
      </c>
      <c r="Q158">
        <v>49.624096002632797</v>
      </c>
    </row>
    <row r="159" spans="1:17">
      <c r="A159" t="s">
        <v>1311</v>
      </c>
      <c r="B159" t="s">
        <v>1312</v>
      </c>
      <c r="C159" t="s">
        <v>1313</v>
      </c>
      <c r="D159" t="s">
        <v>896</v>
      </c>
      <c r="E159">
        <v>2.4092416666666701</v>
      </c>
      <c r="F159">
        <v>3.1201416666666701</v>
      </c>
      <c r="G159">
        <v>3.0152999999999999</v>
      </c>
      <c r="H159">
        <v>2.96284777777778</v>
      </c>
      <c r="I159">
        <v>3.2565416666666702</v>
      </c>
      <c r="J159">
        <v>3.16061666666667</v>
      </c>
      <c r="K159">
        <v>3.1545416666666699</v>
      </c>
      <c r="L159">
        <v>3.7694999999999999</v>
      </c>
      <c r="M159">
        <v>3.9427833333333302</v>
      </c>
      <c r="N159">
        <v>3.7793333333333301</v>
      </c>
      <c r="O159">
        <v>3.6117166666666698</v>
      </c>
      <c r="P159">
        <v>3.839375</v>
      </c>
      <c r="Q159">
        <v>3.89974166666667</v>
      </c>
    </row>
    <row r="160" spans="1:17">
      <c r="A160" t="s">
        <v>1038</v>
      </c>
      <c r="B160" t="s">
        <v>1039</v>
      </c>
      <c r="C160" t="s">
        <v>1040</v>
      </c>
      <c r="D160" t="s">
        <v>897</v>
      </c>
      <c r="E160" t="s">
        <v>938</v>
      </c>
      <c r="F160" t="s">
        <v>938</v>
      </c>
      <c r="G160" t="s">
        <v>938</v>
      </c>
      <c r="H160" t="s">
        <v>938</v>
      </c>
      <c r="I160" t="s">
        <v>938</v>
      </c>
      <c r="J160" t="s">
        <v>938</v>
      </c>
      <c r="K160">
        <v>0.60772962687825505</v>
      </c>
      <c r="L160">
        <v>0.65454547893142601</v>
      </c>
      <c r="M160">
        <v>0.74063446369708397</v>
      </c>
      <c r="N160">
        <v>0.77700259811597605</v>
      </c>
      <c r="O160">
        <v>0.74953154025984703</v>
      </c>
      <c r="P160">
        <v>0.78344511001192896</v>
      </c>
      <c r="Q160">
        <v>0.77999957669715303</v>
      </c>
    </row>
    <row r="161" spans="1:17">
      <c r="A161" t="s">
        <v>1159</v>
      </c>
      <c r="B161" t="s">
        <v>1039</v>
      </c>
      <c r="C161" t="s">
        <v>1040</v>
      </c>
      <c r="D161" t="s">
        <v>897</v>
      </c>
      <c r="E161">
        <v>0.54396624999999998</v>
      </c>
      <c r="F161">
        <v>0.64191926349599604</v>
      </c>
      <c r="G161">
        <v>0.64717934556016499</v>
      </c>
      <c r="H161">
        <v>0.62414083574049495</v>
      </c>
      <c r="I161">
        <v>0.63304698885732702</v>
      </c>
      <c r="J161">
        <v>0.63966057761347705</v>
      </c>
      <c r="K161">
        <v>0.60772962687825505</v>
      </c>
      <c r="L161">
        <v>0.65454547893142601</v>
      </c>
      <c r="M161">
        <v>0.74063446369708397</v>
      </c>
      <c r="N161">
        <v>0.77700259811597605</v>
      </c>
      <c r="O161">
        <v>0.74953154025984703</v>
      </c>
      <c r="P161">
        <v>0.78344511001192896</v>
      </c>
      <c r="Q161">
        <v>0.77999957669715303</v>
      </c>
    </row>
    <row r="162" spans="1:17">
      <c r="A162" t="s">
        <v>1427</v>
      </c>
      <c r="B162" t="s">
        <v>1039</v>
      </c>
      <c r="C162" t="s">
        <v>1040</v>
      </c>
      <c r="D162" t="s">
        <v>897</v>
      </c>
      <c r="E162">
        <v>0.54396624999999998</v>
      </c>
      <c r="F162">
        <v>0.64191926349599604</v>
      </c>
      <c r="G162">
        <v>0.64717934556016499</v>
      </c>
      <c r="H162">
        <v>0.62414083574049495</v>
      </c>
      <c r="I162">
        <v>0.63304698885732702</v>
      </c>
      <c r="J162">
        <v>0.63966057761347705</v>
      </c>
      <c r="K162">
        <v>0.60772962687825505</v>
      </c>
      <c r="L162">
        <v>0.65454547893142601</v>
      </c>
      <c r="M162">
        <v>0.74063446369708397</v>
      </c>
      <c r="N162">
        <v>0.77700259811597605</v>
      </c>
      <c r="O162">
        <v>0.74953154025984703</v>
      </c>
      <c r="P162">
        <v>0.78344511001192896</v>
      </c>
      <c r="Q162">
        <v>0.77999957669715303</v>
      </c>
    </row>
    <row r="163" spans="1:17">
      <c r="A163" t="s">
        <v>1316</v>
      </c>
      <c r="B163" t="s">
        <v>1317</v>
      </c>
      <c r="C163" t="s">
        <v>1318</v>
      </c>
      <c r="D163" t="s">
        <v>898</v>
      </c>
      <c r="E163">
        <v>3.64</v>
      </c>
      <c r="F163">
        <v>3.64</v>
      </c>
      <c r="G163">
        <v>3.64</v>
      </c>
      <c r="H163">
        <v>3.64</v>
      </c>
      <c r="I163">
        <v>3.64</v>
      </c>
      <c r="J163">
        <v>3.64</v>
      </c>
      <c r="K163">
        <v>3.64</v>
      </c>
      <c r="L163">
        <v>3.64</v>
      </c>
      <c r="M163">
        <v>3.64</v>
      </c>
      <c r="N163">
        <v>3.64</v>
      </c>
      <c r="O163">
        <v>3.64</v>
      </c>
      <c r="P163">
        <v>3.64</v>
      </c>
      <c r="Q163">
        <v>3.64</v>
      </c>
    </row>
    <row r="164" spans="1:17">
      <c r="A164" t="s">
        <v>1289</v>
      </c>
      <c r="B164" t="s">
        <v>1290</v>
      </c>
      <c r="C164" t="s">
        <v>1291</v>
      </c>
      <c r="D164" t="s">
        <v>899</v>
      </c>
      <c r="E164">
        <v>0.38450000000000001</v>
      </c>
      <c r="F164">
        <v>0.38450000000000001</v>
      </c>
      <c r="G164">
        <v>0.38450000000000001</v>
      </c>
      <c r="H164">
        <v>0.38450000000000001</v>
      </c>
      <c r="I164">
        <v>0.38450000000000001</v>
      </c>
      <c r="J164">
        <v>0.38450000000000001</v>
      </c>
      <c r="K164">
        <v>0.38450000000000001</v>
      </c>
      <c r="L164">
        <v>0.38450000000000001</v>
      </c>
      <c r="M164">
        <v>0.38450000000000001</v>
      </c>
      <c r="N164">
        <v>0.38450000000000001</v>
      </c>
      <c r="O164">
        <v>0.38450000000000001</v>
      </c>
      <c r="P164">
        <v>0.38450000000000001</v>
      </c>
      <c r="Q164">
        <v>0.38450000000000001</v>
      </c>
    </row>
    <row r="165" spans="1:17">
      <c r="A165" t="s">
        <v>1319</v>
      </c>
      <c r="B165" t="s">
        <v>1320</v>
      </c>
      <c r="C165" t="s">
        <v>1321</v>
      </c>
      <c r="D165" t="s">
        <v>110</v>
      </c>
      <c r="E165">
        <v>2.5188583333333301</v>
      </c>
      <c r="F165">
        <v>3.0493250000000001</v>
      </c>
      <c r="G165">
        <v>3.1779000000000002</v>
      </c>
      <c r="H165">
        <v>3.04860833333333</v>
      </c>
      <c r="I165">
        <v>3.4681999999999999</v>
      </c>
      <c r="J165">
        <v>3.32791666666667</v>
      </c>
      <c r="K165">
        <v>3.3491749999999998</v>
      </c>
      <c r="L165">
        <v>4.00566666666667</v>
      </c>
      <c r="M165">
        <v>4.0787916666666701</v>
      </c>
      <c r="N165">
        <v>4.0524916666666702</v>
      </c>
      <c r="O165">
        <v>3.9416166666666701</v>
      </c>
      <c r="P165">
        <v>4.2379249999999997</v>
      </c>
      <c r="Q165">
        <v>4.2439916666666697</v>
      </c>
    </row>
    <row r="166" spans="1:17">
      <c r="A166" t="s">
        <v>1322</v>
      </c>
      <c r="B166" t="s">
        <v>1323</v>
      </c>
      <c r="C166" t="s">
        <v>1324</v>
      </c>
      <c r="D166" t="s">
        <v>900</v>
      </c>
      <c r="E166">
        <v>24.852875000000001</v>
      </c>
      <c r="F166">
        <v>31.740358333333301</v>
      </c>
      <c r="G166">
        <v>30.367915338305899</v>
      </c>
      <c r="H166">
        <v>29.382341370930199</v>
      </c>
      <c r="I166">
        <v>30.839831351991698</v>
      </c>
      <c r="J166">
        <v>31.837143640281301</v>
      </c>
      <c r="K166">
        <v>38.378207144416798</v>
      </c>
      <c r="L166">
        <v>60.937650108895198</v>
      </c>
      <c r="M166">
        <v>67.0559333333333</v>
      </c>
      <c r="N166">
        <v>58.342801185172</v>
      </c>
      <c r="O166">
        <v>62.668133333333301</v>
      </c>
      <c r="P166">
        <v>64.7376583333333</v>
      </c>
      <c r="Q166">
        <v>72.104908333333299</v>
      </c>
    </row>
    <row r="167" spans="1:17">
      <c r="A167" t="s">
        <v>1325</v>
      </c>
      <c r="B167" t="s">
        <v>1326</v>
      </c>
      <c r="C167" t="s">
        <v>1327</v>
      </c>
      <c r="D167" t="s">
        <v>901</v>
      </c>
      <c r="E167">
        <v>546.84865308253995</v>
      </c>
      <c r="F167">
        <v>568.28132683333297</v>
      </c>
      <c r="G167">
        <v>583.13090659057195</v>
      </c>
      <c r="H167">
        <v>600.30651968109703</v>
      </c>
      <c r="I167">
        <v>614.29514240306696</v>
      </c>
      <c r="J167">
        <v>646.63597455067304</v>
      </c>
      <c r="K167">
        <v>681.86171894726601</v>
      </c>
      <c r="L167">
        <v>720.97510889672799</v>
      </c>
      <c r="M167">
        <v>787.25152170233298</v>
      </c>
      <c r="N167">
        <v>831.53078689195502</v>
      </c>
      <c r="O167">
        <v>861.09341216666701</v>
      </c>
      <c r="P167">
        <v>899.35050899999999</v>
      </c>
      <c r="Q167">
        <v>943.27804816666696</v>
      </c>
    </row>
    <row r="168" spans="1:17">
      <c r="A168" t="s">
        <v>1328</v>
      </c>
      <c r="B168" t="s">
        <v>1329</v>
      </c>
      <c r="C168" t="s">
        <v>1330</v>
      </c>
      <c r="D168" t="s">
        <v>902</v>
      </c>
      <c r="E168">
        <v>2.64417628032353</v>
      </c>
      <c r="F168">
        <v>2.7307785095373101</v>
      </c>
      <c r="G168">
        <v>2.4846565845233801</v>
      </c>
      <c r="H168">
        <v>2.3174720118126002</v>
      </c>
      <c r="I168">
        <v>2.29231194992329</v>
      </c>
      <c r="J168">
        <v>2.3109000348257598</v>
      </c>
      <c r="K168">
        <v>2.3317688461830799</v>
      </c>
      <c r="L168">
        <v>2.5608736880983001</v>
      </c>
      <c r="M168">
        <v>2.5649479688216399</v>
      </c>
      <c r="N168">
        <v>2.5302859957535002</v>
      </c>
      <c r="O168">
        <v>2.5872799505726101</v>
      </c>
      <c r="P168">
        <v>2.6488263218660499</v>
      </c>
      <c r="Q168">
        <v>2.6649608451969602</v>
      </c>
    </row>
    <row r="169" spans="1:17">
      <c r="A169" t="s">
        <v>1332</v>
      </c>
      <c r="B169" t="s">
        <v>1333</v>
      </c>
      <c r="C169" t="s">
        <v>1334</v>
      </c>
      <c r="D169" t="s">
        <v>903</v>
      </c>
      <c r="E169">
        <v>14695.2016666667</v>
      </c>
      <c r="F169">
        <v>16208.451254166701</v>
      </c>
      <c r="G169">
        <v>18498.601323751001</v>
      </c>
      <c r="H169">
        <v>17622.935005819701</v>
      </c>
      <c r="I169">
        <v>19068.416808415401</v>
      </c>
      <c r="J169">
        <v>18449.9526248781</v>
      </c>
      <c r="K169">
        <v>18466.4030495763</v>
      </c>
      <c r="L169">
        <v>22090.644560211302</v>
      </c>
      <c r="M169">
        <v>22148.860634783799</v>
      </c>
      <c r="O169">
        <v>20.750859237091401</v>
      </c>
      <c r="P169">
        <v>21.8847418164689</v>
      </c>
      <c r="Q169">
        <v>21.507059099358202</v>
      </c>
    </row>
    <row r="170" spans="1:17">
      <c r="A170" t="s">
        <v>1335</v>
      </c>
      <c r="B170" t="s">
        <v>1336</v>
      </c>
      <c r="C170" t="s">
        <v>1337</v>
      </c>
      <c r="D170" t="s">
        <v>904</v>
      </c>
      <c r="E170">
        <v>3.75</v>
      </c>
      <c r="F170">
        <v>3.75</v>
      </c>
      <c r="G170">
        <v>3.75</v>
      </c>
      <c r="H170">
        <v>3.75</v>
      </c>
      <c r="I170">
        <v>3.75</v>
      </c>
      <c r="J170">
        <v>3.75</v>
      </c>
      <c r="K170">
        <v>3.75</v>
      </c>
      <c r="L170">
        <v>3.75</v>
      </c>
      <c r="M170">
        <v>3.75</v>
      </c>
      <c r="N170">
        <v>3.75</v>
      </c>
      <c r="O170">
        <v>3.75</v>
      </c>
      <c r="P170">
        <v>3.75</v>
      </c>
      <c r="Q170">
        <v>3.75</v>
      </c>
    </row>
    <row r="171" spans="1:17">
      <c r="A171" t="s">
        <v>1339</v>
      </c>
      <c r="B171" t="s">
        <v>1340</v>
      </c>
      <c r="C171" t="s">
        <v>1341</v>
      </c>
      <c r="D171" t="s">
        <v>112</v>
      </c>
      <c r="E171">
        <v>55.723483333333299</v>
      </c>
      <c r="F171">
        <v>67.580600000000004</v>
      </c>
      <c r="G171">
        <v>77.728933333333302</v>
      </c>
      <c r="H171">
        <v>73.333399999999997</v>
      </c>
      <c r="I171">
        <v>87.973299999999995</v>
      </c>
      <c r="J171">
        <v>85.158850000000001</v>
      </c>
      <c r="K171">
        <v>88.405308333333394</v>
      </c>
      <c r="L171">
        <v>108.811425</v>
      </c>
      <c r="M171">
        <v>111.27785</v>
      </c>
      <c r="N171">
        <v>107.75885</v>
      </c>
      <c r="O171">
        <v>100.17507500000001</v>
      </c>
      <c r="P171">
        <v>105.249558333333</v>
      </c>
      <c r="Q171">
        <v>103.16329166666701</v>
      </c>
    </row>
    <row r="172" spans="1:17">
      <c r="A172" t="s">
        <v>1342</v>
      </c>
      <c r="B172" t="s">
        <v>1343</v>
      </c>
      <c r="C172" t="s">
        <v>1344</v>
      </c>
      <c r="D172" t="s">
        <v>113</v>
      </c>
      <c r="E172">
        <v>9.4572432834492108</v>
      </c>
      <c r="F172">
        <v>13.609940452489999</v>
      </c>
      <c r="G172">
        <v>12.06775664095</v>
      </c>
      <c r="H172">
        <v>12.381031907384401</v>
      </c>
      <c r="I172">
        <v>13.704031214932501</v>
      </c>
      <c r="J172">
        <v>12.0583166666667</v>
      </c>
      <c r="K172">
        <v>12.747033333333301</v>
      </c>
      <c r="L172">
        <v>13.313924999999999</v>
      </c>
      <c r="M172">
        <v>13.3191166666667</v>
      </c>
      <c r="N172">
        <v>13.6478416666667</v>
      </c>
      <c r="O172">
        <v>13.9111166666667</v>
      </c>
      <c r="P172">
        <v>14.033250000000001</v>
      </c>
      <c r="Q172">
        <v>17.616518755411299</v>
      </c>
    </row>
    <row r="173" spans="1:17">
      <c r="A173" t="s">
        <v>1345</v>
      </c>
      <c r="B173" t="s">
        <v>1346</v>
      </c>
      <c r="C173" t="s">
        <v>1347</v>
      </c>
      <c r="D173" t="s">
        <v>905</v>
      </c>
      <c r="E173">
        <v>2981.5146583333299</v>
      </c>
      <c r="F173">
        <v>3385.65</v>
      </c>
      <c r="G173">
        <v>3978.0875265341401</v>
      </c>
      <c r="H173">
        <v>4349.1621352623997</v>
      </c>
      <c r="I173">
        <v>4344.0376417010802</v>
      </c>
      <c r="J173">
        <v>4332.4990985828799</v>
      </c>
      <c r="K173">
        <v>4524.1578819254601</v>
      </c>
      <c r="L173">
        <v>5080.7471357085897</v>
      </c>
      <c r="M173">
        <v>6289.9400845951404</v>
      </c>
      <c r="O173">
        <v>7931.6317497372802</v>
      </c>
      <c r="P173">
        <v>9010.2211440091505</v>
      </c>
      <c r="Q173">
        <v>9829.9267633237505</v>
      </c>
    </row>
    <row r="174" spans="1:17">
      <c r="A174" t="s">
        <v>1348</v>
      </c>
      <c r="B174" t="s">
        <v>1349</v>
      </c>
      <c r="C174" t="s">
        <v>1350</v>
      </c>
      <c r="D174" t="s">
        <v>114</v>
      </c>
      <c r="E174">
        <v>1.4148608333333299</v>
      </c>
      <c r="F174">
        <v>1.45451471343873</v>
      </c>
      <c r="G174">
        <v>1.36350833333333</v>
      </c>
      <c r="H174">
        <v>1.2577758771929799</v>
      </c>
      <c r="I174">
        <v>1.2496762037036999</v>
      </c>
      <c r="J174">
        <v>1.2513000000000001</v>
      </c>
      <c r="K174">
        <v>1.26705</v>
      </c>
      <c r="L174">
        <v>1.374825</v>
      </c>
      <c r="M174">
        <v>1.3815463636363601</v>
      </c>
      <c r="N174">
        <v>1.380925</v>
      </c>
      <c r="O174">
        <v>1.34884166666667</v>
      </c>
      <c r="P174">
        <v>1.36415833333333</v>
      </c>
      <c r="Q174">
        <v>1.37974166666667</v>
      </c>
    </row>
    <row r="175" spans="1:17">
      <c r="A175" t="s">
        <v>1355</v>
      </c>
      <c r="B175" t="s">
        <v>1356</v>
      </c>
      <c r="C175" t="s">
        <v>1357</v>
      </c>
      <c r="D175" t="s">
        <v>906</v>
      </c>
      <c r="E175">
        <v>7.7479166666666703</v>
      </c>
      <c r="F175">
        <v>8.0550416666666695</v>
      </c>
      <c r="G175">
        <v>8.06450134408602</v>
      </c>
      <c r="H175">
        <v>7.64125903009875</v>
      </c>
      <c r="I175">
        <v>7.3552028471520297</v>
      </c>
      <c r="J175">
        <v>7.3021351000420598</v>
      </c>
      <c r="K175">
        <v>7.3753453536421096</v>
      </c>
      <c r="L175">
        <v>7.9146889773578799</v>
      </c>
      <c r="M175">
        <v>7.9481529377886702</v>
      </c>
      <c r="N175">
        <v>7.8873903690918299</v>
      </c>
      <c r="O175">
        <v>7.9525048613100298</v>
      </c>
      <c r="P175">
        <v>8.1733992977783902</v>
      </c>
      <c r="Q175">
        <v>8.2134129096726092</v>
      </c>
    </row>
    <row r="176" spans="1:17">
      <c r="A176" t="s">
        <v>1358</v>
      </c>
      <c r="B176" t="s">
        <v>1359</v>
      </c>
      <c r="C176" t="s">
        <v>1360</v>
      </c>
      <c r="D176" t="s">
        <v>115</v>
      </c>
      <c r="E176" t="s">
        <v>938</v>
      </c>
      <c r="F176" t="s">
        <v>938</v>
      </c>
      <c r="G176" t="s">
        <v>938</v>
      </c>
      <c r="H176" t="s">
        <v>938</v>
      </c>
      <c r="I176" t="s">
        <v>938</v>
      </c>
      <c r="J176" t="s">
        <v>938</v>
      </c>
      <c r="K176" t="s">
        <v>938</v>
      </c>
      <c r="L176" t="s">
        <v>938</v>
      </c>
      <c r="M176" t="s">
        <v>938</v>
      </c>
      <c r="N176" t="s">
        <v>938</v>
      </c>
      <c r="O176" t="s">
        <v>938</v>
      </c>
      <c r="P176" t="s">
        <v>938</v>
      </c>
      <c r="Q176" t="s">
        <v>938</v>
      </c>
    </row>
    <row r="177" spans="1:17">
      <c r="A177" t="s">
        <v>1361</v>
      </c>
      <c r="B177" t="s">
        <v>1362</v>
      </c>
      <c r="C177" t="s">
        <v>1363</v>
      </c>
      <c r="D177" t="s">
        <v>907</v>
      </c>
      <c r="E177">
        <v>8.26122333333333</v>
      </c>
      <c r="F177">
        <v>8.4736741582488797</v>
      </c>
      <c r="G177">
        <v>7.3212219611528804</v>
      </c>
      <c r="H177">
        <v>7.2611321323273499</v>
      </c>
      <c r="I177">
        <v>8.2099686265933105</v>
      </c>
      <c r="J177">
        <v>9.6550560691352594</v>
      </c>
      <c r="K177">
        <v>10.852655568783099</v>
      </c>
      <c r="L177">
        <v>12.7589308811644</v>
      </c>
      <c r="M177">
        <v>14.7096108855267</v>
      </c>
      <c r="N177">
        <v>13.333781460636899</v>
      </c>
      <c r="O177">
        <v>13.240911130256199</v>
      </c>
      <c r="P177">
        <v>14.448427054833299</v>
      </c>
      <c r="Q177">
        <v>16.459105390333299</v>
      </c>
    </row>
    <row r="178" spans="1:17">
      <c r="A178" t="s">
        <v>1364</v>
      </c>
      <c r="B178" t="s">
        <v>1365</v>
      </c>
      <c r="C178" t="s">
        <v>1366</v>
      </c>
      <c r="D178" t="s">
        <v>908</v>
      </c>
      <c r="E178" t="s">
        <v>938</v>
      </c>
      <c r="F178" t="s">
        <v>938</v>
      </c>
      <c r="G178" t="s">
        <v>938</v>
      </c>
      <c r="H178">
        <v>2.98895</v>
      </c>
      <c r="I178">
        <v>2.95</v>
      </c>
      <c r="J178">
        <v>2.95</v>
      </c>
      <c r="K178">
        <v>2.95</v>
      </c>
      <c r="M178">
        <v>49.406791666660403</v>
      </c>
      <c r="N178">
        <v>115.38799166666701</v>
      </c>
      <c r="O178">
        <v>141.38583333333301</v>
      </c>
      <c r="P178">
        <v>157.99916666666701</v>
      </c>
      <c r="Q178">
        <v>165.90731666666699</v>
      </c>
    </row>
    <row r="179" spans="1:17">
      <c r="A179" t="s">
        <v>1368</v>
      </c>
      <c r="B179" t="s">
        <v>1369</v>
      </c>
      <c r="C179" t="s">
        <v>1370</v>
      </c>
      <c r="D179" t="s">
        <v>909</v>
      </c>
      <c r="E179">
        <v>108.33376271929799</v>
      </c>
      <c r="F179">
        <v>114.94478333333301</v>
      </c>
      <c r="G179">
        <v>113.064480448821</v>
      </c>
      <c r="H179">
        <v>110.565207851396</v>
      </c>
      <c r="I179">
        <v>127.60335350681</v>
      </c>
      <c r="J179">
        <v>129.06903093288801</v>
      </c>
      <c r="K179">
        <v>130.564685218829</v>
      </c>
      <c r="L179">
        <v>135.856912797089</v>
      </c>
      <c r="M179">
        <v>145.581505949628</v>
      </c>
      <c r="N179">
        <v>152.44737947021</v>
      </c>
      <c r="O179">
        <v>162.46485873677801</v>
      </c>
      <c r="P179">
        <v>178.74492504584799</v>
      </c>
      <c r="Q179">
        <v>185.59255777221301</v>
      </c>
    </row>
    <row r="180" spans="1:17">
      <c r="A180" t="s">
        <v>1375</v>
      </c>
      <c r="B180" t="s">
        <v>1376</v>
      </c>
      <c r="C180" t="s">
        <v>1366</v>
      </c>
      <c r="D180" t="s">
        <v>117</v>
      </c>
      <c r="E180">
        <v>2.0901628287698402</v>
      </c>
      <c r="F180">
        <v>2.3015333333333299</v>
      </c>
      <c r="G180">
        <v>2.30600092016667</v>
      </c>
      <c r="H180">
        <v>2.6666196217746898</v>
      </c>
      <c r="I180">
        <v>3.5729583333333301</v>
      </c>
      <c r="J180">
        <v>4.7567605470882102</v>
      </c>
      <c r="K180">
        <v>5.7368666666666703</v>
      </c>
      <c r="L180">
        <v>6.0257325979166696</v>
      </c>
      <c r="M180">
        <v>6.2117136458333304</v>
      </c>
      <c r="N180">
        <v>6.6833600000000004</v>
      </c>
      <c r="O180">
        <v>141.38583333333301</v>
      </c>
      <c r="P180">
        <v>45.767045454545503</v>
      </c>
      <c r="Q180">
        <v>53.9960119047619</v>
      </c>
    </row>
    <row r="181" spans="1:17">
      <c r="A181" t="s">
        <v>1377</v>
      </c>
      <c r="B181" t="s">
        <v>1378</v>
      </c>
      <c r="C181" t="s">
        <v>1379</v>
      </c>
      <c r="D181" t="s">
        <v>910</v>
      </c>
      <c r="E181">
        <v>2.7450000000000001</v>
      </c>
      <c r="F181">
        <v>2.7450000000000001</v>
      </c>
      <c r="G181">
        <v>2.7454166666666699</v>
      </c>
      <c r="H181">
        <v>3.2679999999999998</v>
      </c>
      <c r="I181">
        <v>3.3</v>
      </c>
      <c r="J181">
        <v>3.3</v>
      </c>
      <c r="K181">
        <v>3.3</v>
      </c>
      <c r="L181">
        <v>3.4166666666666701</v>
      </c>
      <c r="M181">
        <v>6.2286302784897902</v>
      </c>
      <c r="N181">
        <v>7.4876611249999998</v>
      </c>
      <c r="O181">
        <v>7.4625111984126997</v>
      </c>
      <c r="P181">
        <v>7.4580000000000002</v>
      </c>
      <c r="Q181">
        <v>9.3095454545454608</v>
      </c>
    </row>
    <row r="182" spans="1:17">
      <c r="A182" t="s">
        <v>1380</v>
      </c>
      <c r="B182" t="s">
        <v>1381</v>
      </c>
      <c r="C182" t="s">
        <v>1382</v>
      </c>
      <c r="D182" t="s">
        <v>118</v>
      </c>
      <c r="E182">
        <v>8.26122333333333</v>
      </c>
      <c r="F182">
        <v>8.4736741582488797</v>
      </c>
      <c r="G182">
        <v>7.3212219611528804</v>
      </c>
      <c r="H182">
        <v>7.2611321323273499</v>
      </c>
      <c r="I182">
        <v>8.2099686265933105</v>
      </c>
      <c r="J182">
        <v>9.6550560691352594</v>
      </c>
      <c r="K182">
        <v>10.852655568783099</v>
      </c>
      <c r="L182">
        <v>12.7589308811644</v>
      </c>
      <c r="M182">
        <v>14.7096108855267</v>
      </c>
      <c r="N182">
        <v>13.333781460636899</v>
      </c>
      <c r="O182">
        <v>13.240911130256199</v>
      </c>
    </row>
    <row r="183" spans="1:17">
      <c r="A183" t="s">
        <v>1383</v>
      </c>
      <c r="B183" t="s">
        <v>1384</v>
      </c>
      <c r="C183" t="s">
        <v>1385</v>
      </c>
      <c r="D183" t="s">
        <v>119</v>
      </c>
      <c r="E183">
        <v>6.5910991666666696</v>
      </c>
      <c r="F183">
        <v>7.6538191666666702</v>
      </c>
      <c r="G183">
        <v>7.2075241666666701</v>
      </c>
      <c r="H183">
        <v>6.4935433333333297</v>
      </c>
      <c r="I183">
        <v>6.7750158333333301</v>
      </c>
      <c r="J183">
        <v>6.51397166666667</v>
      </c>
      <c r="K183">
        <v>6.8607849999999999</v>
      </c>
      <c r="L183">
        <v>8.4348408333333307</v>
      </c>
      <c r="M183">
        <v>8.5619916666666693</v>
      </c>
      <c r="N183">
        <v>8.5488608333333307</v>
      </c>
      <c r="O183">
        <v>8.6925183333333305</v>
      </c>
      <c r="P183">
        <v>9.4583491666666593</v>
      </c>
      <c r="Q183">
        <v>9.2103090284208502</v>
      </c>
    </row>
    <row r="184" spans="1:17">
      <c r="A184" t="s">
        <v>1212</v>
      </c>
      <c r="B184" t="s">
        <v>1213</v>
      </c>
      <c r="C184" t="s">
        <v>1214</v>
      </c>
      <c r="D184" t="s">
        <v>96</v>
      </c>
      <c r="E184">
        <v>1.0830900000000001</v>
      </c>
      <c r="F184">
        <v>1.08814169630268</v>
      </c>
      <c r="G184">
        <v>1.04290564573352</v>
      </c>
      <c r="H184">
        <v>0.88804202822328104</v>
      </c>
      <c r="I184">
        <v>0.93768448070934896</v>
      </c>
      <c r="J184">
        <v>0.92690354775828498</v>
      </c>
      <c r="K184">
        <v>0.91615104728361296</v>
      </c>
      <c r="L184">
        <v>0.96238132800435405</v>
      </c>
      <c r="M184">
        <v>0.98523820376864402</v>
      </c>
      <c r="N184">
        <v>0.98469166666666696</v>
      </c>
      <c r="O184">
        <v>0.97788333333333299</v>
      </c>
      <c r="P184">
        <v>0.99377499999999996</v>
      </c>
      <c r="Q184">
        <v>0.93884166666666702</v>
      </c>
    </row>
    <row r="185" spans="1:17">
      <c r="A185" t="s">
        <v>1386</v>
      </c>
      <c r="B185" t="s">
        <v>1213</v>
      </c>
      <c r="C185" t="s">
        <v>1214</v>
      </c>
      <c r="D185" t="s">
        <v>96</v>
      </c>
      <c r="E185">
        <v>1.0830900000000001</v>
      </c>
      <c r="F185">
        <v>1.08814169630268</v>
      </c>
      <c r="G185">
        <v>1.04290564573352</v>
      </c>
      <c r="H185">
        <v>0.88804202822328104</v>
      </c>
      <c r="I185">
        <v>0.93768448070934896</v>
      </c>
      <c r="J185">
        <v>0.92690354775828498</v>
      </c>
      <c r="K185">
        <v>0.91615104728361296</v>
      </c>
      <c r="L185">
        <v>0.96238132800435405</v>
      </c>
      <c r="M185">
        <v>0.98523820376864402</v>
      </c>
      <c r="N185">
        <v>0.98469166666666696</v>
      </c>
      <c r="O185">
        <v>0.97788333333333299</v>
      </c>
      <c r="P185">
        <v>0.99377499999999996</v>
      </c>
      <c r="Q185">
        <v>0.93884166666666702</v>
      </c>
    </row>
    <row r="186" spans="1:17">
      <c r="A186" t="s">
        <v>1387</v>
      </c>
      <c r="B186" t="s">
        <v>1388</v>
      </c>
      <c r="C186" t="s">
        <v>1389</v>
      </c>
      <c r="D186" t="s">
        <v>120</v>
      </c>
      <c r="E186">
        <v>11.225</v>
      </c>
      <c r="F186">
        <v>11.225</v>
      </c>
      <c r="G186">
        <v>11.225</v>
      </c>
      <c r="H186">
        <v>11.225</v>
      </c>
      <c r="I186">
        <v>11.225</v>
      </c>
      <c r="J186">
        <v>11.225</v>
      </c>
      <c r="K186">
        <v>11.225</v>
      </c>
      <c r="L186">
        <v>11.225</v>
      </c>
      <c r="M186">
        <v>11.225</v>
      </c>
      <c r="N186">
        <v>492.61083333333301</v>
      </c>
      <c r="P186" t="s">
        <v>938</v>
      </c>
      <c r="Q186" t="s">
        <v>938</v>
      </c>
    </row>
    <row r="187" spans="1:17">
      <c r="A187" t="s">
        <v>1572</v>
      </c>
      <c r="B187" t="s">
        <v>1458</v>
      </c>
      <c r="C187" t="s">
        <v>1459</v>
      </c>
      <c r="D187" t="s">
        <v>911</v>
      </c>
      <c r="O187">
        <v>30.152000000000001</v>
      </c>
      <c r="P187" s="260"/>
      <c r="Q187" s="260"/>
    </row>
    <row r="188" spans="1:17">
      <c r="A188" t="s">
        <v>1390</v>
      </c>
      <c r="B188" t="s">
        <v>1391</v>
      </c>
      <c r="C188" t="s">
        <v>1392</v>
      </c>
      <c r="D188" t="s">
        <v>912</v>
      </c>
      <c r="E188">
        <v>3.4307249999999998</v>
      </c>
      <c r="F188">
        <v>4.1427083333333297</v>
      </c>
      <c r="G188">
        <v>4.3789666666666696</v>
      </c>
      <c r="H188">
        <v>4.61018333333333</v>
      </c>
      <c r="I188">
        <v>4.7377083333333303</v>
      </c>
      <c r="J188">
        <v>4.7642333333333298</v>
      </c>
      <c r="K188">
        <v>4.9375666666666698</v>
      </c>
      <c r="L188">
        <v>6.1631166666666699</v>
      </c>
      <c r="M188">
        <v>7.8356750000000002</v>
      </c>
      <c r="N188">
        <v>8.5497416666666695</v>
      </c>
      <c r="O188">
        <v>9.1512166666666701</v>
      </c>
      <c r="P188">
        <v>9.5303666666666693</v>
      </c>
      <c r="Q188">
        <v>10.321941666666699</v>
      </c>
    </row>
    <row r="189" spans="1:17">
      <c r="A189" t="s">
        <v>1393</v>
      </c>
      <c r="B189" t="s">
        <v>1394</v>
      </c>
      <c r="C189" t="s">
        <v>1395</v>
      </c>
      <c r="D189" t="s">
        <v>913</v>
      </c>
      <c r="E189">
        <v>1196.3107092104599</v>
      </c>
      <c r="F189">
        <v>1320.3120607404101</v>
      </c>
      <c r="G189">
        <v>1409.2722105612399</v>
      </c>
      <c r="H189">
        <v>1572.1162253145999</v>
      </c>
      <c r="I189">
        <v>1583.00278737484</v>
      </c>
      <c r="J189">
        <v>1600.44431740292</v>
      </c>
      <c r="K189">
        <v>1654.00451119232</v>
      </c>
      <c r="L189">
        <v>1991.39096448287</v>
      </c>
      <c r="M189">
        <v>2177.0859538157802</v>
      </c>
      <c r="N189">
        <v>2228.8576289934799</v>
      </c>
      <c r="O189">
        <v>2263.7806339768299</v>
      </c>
      <c r="P189">
        <v>2288.2066666666701</v>
      </c>
      <c r="Q189">
        <v>2294.1461505050902</v>
      </c>
    </row>
    <row r="190" spans="1:17">
      <c r="A190" t="s">
        <v>1396</v>
      </c>
      <c r="B190" t="s">
        <v>1397</v>
      </c>
      <c r="C190" t="s">
        <v>1398</v>
      </c>
      <c r="D190" t="s">
        <v>121</v>
      </c>
      <c r="E190">
        <v>33.313300641233802</v>
      </c>
      <c r="F190">
        <v>34.285774123424098</v>
      </c>
      <c r="G190">
        <v>31.685704999999999</v>
      </c>
      <c r="H190">
        <v>30.4917333333333</v>
      </c>
      <c r="I190">
        <v>31.0830916666667</v>
      </c>
      <c r="J190">
        <v>30.7259666666667</v>
      </c>
      <c r="K190">
        <v>32.479833333333303</v>
      </c>
      <c r="L190">
        <v>34.247716666666697</v>
      </c>
      <c r="M190">
        <v>35.296383333333303</v>
      </c>
      <c r="N190">
        <v>33.939811056685798</v>
      </c>
      <c r="O190">
        <v>32.3102257431458</v>
      </c>
      <c r="P190">
        <v>31.047605780549901</v>
      </c>
      <c r="Q190">
        <v>31.293673213083199</v>
      </c>
    </row>
    <row r="191" spans="1:17">
      <c r="A191" t="s">
        <v>1401</v>
      </c>
      <c r="B191" t="s">
        <v>1402</v>
      </c>
      <c r="C191" t="s">
        <v>1403</v>
      </c>
      <c r="D191" t="s">
        <v>914</v>
      </c>
      <c r="E191">
        <v>1.9424442568685301</v>
      </c>
      <c r="F191">
        <v>2.0344936132287899</v>
      </c>
      <c r="G191">
        <v>1.9059878423835299</v>
      </c>
      <c r="H191">
        <v>1.7289507097783201</v>
      </c>
      <c r="I191">
        <v>1.7195070158616499</v>
      </c>
      <c r="J191">
        <v>1.77371311869907</v>
      </c>
      <c r="K191">
        <v>1.8467736845354601</v>
      </c>
      <c r="L191">
        <v>2.1057632574496701</v>
      </c>
      <c r="M191">
        <v>2.2156611042252798</v>
      </c>
      <c r="N191">
        <v>2.2059726971783999</v>
      </c>
      <c r="O191">
        <v>2.2365714759422302</v>
      </c>
      <c r="P191">
        <v>2.28948563032632</v>
      </c>
      <c r="Q191">
        <v>2.2995615078788898</v>
      </c>
    </row>
    <row r="192" spans="1:17">
      <c r="A192" t="s">
        <v>1404</v>
      </c>
      <c r="B192" t="s">
        <v>1405</v>
      </c>
      <c r="C192" t="s">
        <v>1406</v>
      </c>
      <c r="D192" t="s">
        <v>915</v>
      </c>
      <c r="E192">
        <v>6.2894333333333297</v>
      </c>
      <c r="F192">
        <v>6.3249083333333296</v>
      </c>
      <c r="G192">
        <v>6.3755083333333298</v>
      </c>
      <c r="H192">
        <v>6.40930070568578</v>
      </c>
      <c r="I192">
        <v>6.4296026559454198</v>
      </c>
      <c r="J192">
        <v>6.4426293976465896</v>
      </c>
      <c r="K192">
        <v>6.4090945782979301</v>
      </c>
      <c r="L192">
        <v>6.3774416666666696</v>
      </c>
      <c r="M192">
        <v>6.6642450000000002</v>
      </c>
      <c r="N192">
        <v>6.7795249999999996</v>
      </c>
      <c r="O192">
        <v>6.7707508982460602</v>
      </c>
      <c r="P192">
        <v>6.7543266828631996</v>
      </c>
      <c r="Q192">
        <v>6.7510526871150498</v>
      </c>
    </row>
    <row r="193" spans="1:17">
      <c r="A193" t="s">
        <v>1407</v>
      </c>
      <c r="B193" t="s">
        <v>1408</v>
      </c>
      <c r="C193" t="s">
        <v>1409</v>
      </c>
      <c r="D193" t="s">
        <v>122</v>
      </c>
      <c r="E193">
        <v>1.23214166666667</v>
      </c>
      <c r="F193">
        <v>1.3502749999999999</v>
      </c>
      <c r="G193">
        <v>1.4314</v>
      </c>
      <c r="H193">
        <v>1.4077833333333301</v>
      </c>
      <c r="I193">
        <v>1.56189166666667</v>
      </c>
      <c r="J193">
        <v>1.62465833333333</v>
      </c>
      <c r="K193">
        <v>1.697675</v>
      </c>
      <c r="L193">
        <v>1.961625</v>
      </c>
      <c r="M193">
        <v>2.1480333333333301</v>
      </c>
      <c r="N193">
        <v>2.4194249999999999</v>
      </c>
      <c r="O193">
        <v>2.64686666666667</v>
      </c>
      <c r="P193">
        <v>2.9344333333333301</v>
      </c>
      <c r="Q193">
        <v>2.81235833333333</v>
      </c>
    </row>
    <row r="194" spans="1:17">
      <c r="A194" t="s">
        <v>1410</v>
      </c>
      <c r="B194" t="s">
        <v>1411</v>
      </c>
      <c r="C194" t="s">
        <v>1412</v>
      </c>
      <c r="D194" t="s">
        <v>123</v>
      </c>
      <c r="E194">
        <v>1.30152170281795</v>
      </c>
      <c r="F194">
        <v>1.54995977566564</v>
      </c>
      <c r="G194">
        <v>1.5028486296723</v>
      </c>
      <c r="H194">
        <v>1.67495455197133</v>
      </c>
      <c r="I194">
        <v>1.7960009444135501</v>
      </c>
      <c r="J194">
        <v>1.90376824244752</v>
      </c>
      <c r="K194">
        <v>2.1885424177547299</v>
      </c>
      <c r="L194">
        <v>2.7200085279057902</v>
      </c>
      <c r="M194">
        <v>3.0201347480804301</v>
      </c>
      <c r="N194">
        <v>3.6481326353686598</v>
      </c>
      <c r="O194">
        <v>4.8283701472094203</v>
      </c>
      <c r="P194">
        <v>5.67381930843574</v>
      </c>
      <c r="Q194">
        <v>7.0086054155852198</v>
      </c>
    </row>
    <row r="195" spans="1:17">
      <c r="A195" t="s">
        <v>1413</v>
      </c>
      <c r="B195" t="s">
        <v>1414</v>
      </c>
      <c r="C195" t="s">
        <v>1415</v>
      </c>
      <c r="D195" t="s">
        <v>916</v>
      </c>
      <c r="E195" t="s">
        <v>938</v>
      </c>
      <c r="F195" t="s">
        <v>938</v>
      </c>
      <c r="G195" t="s">
        <v>938</v>
      </c>
      <c r="H195" t="s">
        <v>938</v>
      </c>
      <c r="I195" t="s">
        <v>938</v>
      </c>
      <c r="J195" t="s">
        <v>938</v>
      </c>
      <c r="K195" t="s">
        <v>938</v>
      </c>
      <c r="L195" t="s">
        <v>938</v>
      </c>
      <c r="M195" t="s">
        <v>938</v>
      </c>
      <c r="P195" t="s">
        <v>938</v>
      </c>
      <c r="Q195" t="s">
        <v>938</v>
      </c>
    </row>
    <row r="196" spans="1:17">
      <c r="A196" t="s">
        <v>1424</v>
      </c>
      <c r="B196" t="s">
        <v>1425</v>
      </c>
      <c r="C196" t="s">
        <v>1426</v>
      </c>
      <c r="D196" t="s">
        <v>917</v>
      </c>
      <c r="E196">
        <v>3.6724999999999999</v>
      </c>
      <c r="F196">
        <v>3.6724999999999999</v>
      </c>
      <c r="G196">
        <v>3.6724999999999999</v>
      </c>
      <c r="H196">
        <v>3.6724999999999999</v>
      </c>
      <c r="I196">
        <v>3.6724999999999999</v>
      </c>
      <c r="J196">
        <v>3.6724999999999999</v>
      </c>
      <c r="K196">
        <v>3.6724999999999999</v>
      </c>
      <c r="L196">
        <v>3.6724999999999999</v>
      </c>
      <c r="M196">
        <v>3.6724999999999999</v>
      </c>
      <c r="N196">
        <v>3.6724999999999999</v>
      </c>
      <c r="O196">
        <v>3.6724999999999999</v>
      </c>
      <c r="P196">
        <v>3.6724999999999999</v>
      </c>
      <c r="Q196">
        <v>3.6724999999999999</v>
      </c>
    </row>
    <row r="197" spans="1:17">
      <c r="A197" t="s">
        <v>945</v>
      </c>
      <c r="B197" t="s">
        <v>946</v>
      </c>
      <c r="C197" t="s">
        <v>947</v>
      </c>
      <c r="D197" t="s">
        <v>845</v>
      </c>
      <c r="E197" t="s">
        <v>938</v>
      </c>
      <c r="F197" t="s">
        <v>938</v>
      </c>
      <c r="G197" t="s">
        <v>938</v>
      </c>
      <c r="H197" t="s">
        <v>938</v>
      </c>
      <c r="I197" t="s">
        <v>938</v>
      </c>
      <c r="J197" t="s">
        <v>938</v>
      </c>
      <c r="K197" t="s">
        <v>938</v>
      </c>
      <c r="L197">
        <v>1</v>
      </c>
      <c r="M197">
        <v>1</v>
      </c>
      <c r="N197">
        <v>1</v>
      </c>
      <c r="O197">
        <v>1</v>
      </c>
      <c r="P197">
        <v>1</v>
      </c>
      <c r="Q197">
        <v>0</v>
      </c>
    </row>
    <row r="198" spans="1:17">
      <c r="A198" t="s">
        <v>1084</v>
      </c>
      <c r="B198" t="s">
        <v>946</v>
      </c>
      <c r="C198" t="s">
        <v>947</v>
      </c>
      <c r="D198" t="s">
        <v>845</v>
      </c>
      <c r="E198" t="s">
        <v>938</v>
      </c>
      <c r="F198" t="s">
        <v>938</v>
      </c>
      <c r="G198" t="s">
        <v>938</v>
      </c>
      <c r="H198" t="s">
        <v>938</v>
      </c>
      <c r="I198" t="s">
        <v>938</v>
      </c>
      <c r="J198" t="s">
        <v>938</v>
      </c>
      <c r="K198" t="s">
        <v>938</v>
      </c>
      <c r="L198">
        <v>1</v>
      </c>
      <c r="M198">
        <v>1</v>
      </c>
      <c r="N198">
        <v>1</v>
      </c>
      <c r="O198">
        <v>1</v>
      </c>
      <c r="P198">
        <v>1</v>
      </c>
      <c r="Q198">
        <v>1</v>
      </c>
    </row>
    <row r="199" spans="1:17">
      <c r="A199" t="s">
        <v>1088</v>
      </c>
      <c r="B199" t="s">
        <v>946</v>
      </c>
      <c r="C199" t="s">
        <v>947</v>
      </c>
      <c r="D199" t="s">
        <v>845</v>
      </c>
      <c r="E199">
        <v>8.75</v>
      </c>
      <c r="F199">
        <v>8.75</v>
      </c>
      <c r="G199">
        <v>8.75</v>
      </c>
      <c r="H199">
        <v>8.75</v>
      </c>
      <c r="I199">
        <v>8.75</v>
      </c>
      <c r="J199">
        <v>8.75</v>
      </c>
      <c r="K199">
        <v>8.75</v>
      </c>
      <c r="L199">
        <v>1</v>
      </c>
      <c r="M199">
        <v>1</v>
      </c>
      <c r="N199">
        <v>1</v>
      </c>
      <c r="O199">
        <v>1</v>
      </c>
      <c r="P199">
        <v>1</v>
      </c>
      <c r="Q199">
        <v>1</v>
      </c>
    </row>
    <row r="200" spans="1:17">
      <c r="A200" t="s">
        <v>1120</v>
      </c>
      <c r="B200" t="s">
        <v>946</v>
      </c>
      <c r="C200" t="s">
        <v>947</v>
      </c>
      <c r="D200" t="s">
        <v>845</v>
      </c>
      <c r="E200" t="s">
        <v>938</v>
      </c>
      <c r="F200" t="s">
        <v>938</v>
      </c>
      <c r="G200" t="s">
        <v>938</v>
      </c>
      <c r="H200" t="s">
        <v>938</v>
      </c>
      <c r="I200" t="s">
        <v>938</v>
      </c>
      <c r="J200" t="s">
        <v>938</v>
      </c>
      <c r="K200" t="s">
        <v>938</v>
      </c>
      <c r="L200">
        <v>1</v>
      </c>
      <c r="M200">
        <v>1</v>
      </c>
      <c r="N200">
        <v>1</v>
      </c>
      <c r="O200">
        <v>1</v>
      </c>
      <c r="P200">
        <v>1</v>
      </c>
      <c r="Q200">
        <v>0</v>
      </c>
    </row>
    <row r="201" spans="1:17">
      <c r="A201" t="s">
        <v>1239</v>
      </c>
      <c r="B201" t="s">
        <v>946</v>
      </c>
      <c r="C201" t="s">
        <v>947</v>
      </c>
      <c r="D201" t="s">
        <v>845</v>
      </c>
      <c r="E201" t="s">
        <v>938</v>
      </c>
      <c r="F201" t="s">
        <v>938</v>
      </c>
      <c r="G201" t="s">
        <v>938</v>
      </c>
      <c r="H201" t="s">
        <v>938</v>
      </c>
      <c r="I201" t="s">
        <v>938</v>
      </c>
      <c r="J201" t="s">
        <v>938</v>
      </c>
      <c r="K201" t="s">
        <v>938</v>
      </c>
      <c r="L201">
        <v>1</v>
      </c>
      <c r="M201">
        <v>1</v>
      </c>
      <c r="N201">
        <v>1</v>
      </c>
      <c r="O201">
        <v>1</v>
      </c>
      <c r="P201">
        <v>1</v>
      </c>
      <c r="Q201">
        <v>0</v>
      </c>
    </row>
    <row r="202" spans="1:17">
      <c r="A202" t="s">
        <v>1249</v>
      </c>
      <c r="B202" t="s">
        <v>946</v>
      </c>
      <c r="C202" t="s">
        <v>947</v>
      </c>
      <c r="D202" t="s">
        <v>845</v>
      </c>
      <c r="E202">
        <v>1</v>
      </c>
      <c r="F202">
        <v>1</v>
      </c>
      <c r="G202">
        <v>1</v>
      </c>
      <c r="H202">
        <v>1</v>
      </c>
      <c r="I202">
        <v>1</v>
      </c>
      <c r="J202">
        <v>1</v>
      </c>
      <c r="K202">
        <v>1</v>
      </c>
      <c r="L202">
        <v>1</v>
      </c>
      <c r="M202">
        <v>1</v>
      </c>
      <c r="N202">
        <v>1</v>
      </c>
      <c r="O202">
        <v>1</v>
      </c>
      <c r="P202">
        <v>1</v>
      </c>
      <c r="Q202">
        <v>1</v>
      </c>
    </row>
    <row r="203" spans="1:17">
      <c r="A203" t="s">
        <v>1285</v>
      </c>
      <c r="B203" t="s">
        <v>946</v>
      </c>
      <c r="C203" t="s">
        <v>947</v>
      </c>
      <c r="D203" t="s">
        <v>845</v>
      </c>
      <c r="E203" t="s">
        <v>938</v>
      </c>
      <c r="F203" t="s">
        <v>938</v>
      </c>
      <c r="G203" t="s">
        <v>938</v>
      </c>
      <c r="H203" t="s">
        <v>938</v>
      </c>
      <c r="I203" t="s">
        <v>938</v>
      </c>
      <c r="J203" t="s">
        <v>938</v>
      </c>
      <c r="K203" t="s">
        <v>938</v>
      </c>
      <c r="L203">
        <v>1</v>
      </c>
      <c r="M203">
        <v>1</v>
      </c>
      <c r="N203">
        <v>1</v>
      </c>
      <c r="O203">
        <v>1</v>
      </c>
      <c r="P203">
        <v>1</v>
      </c>
      <c r="Q203">
        <v>0</v>
      </c>
    </row>
    <row r="204" spans="1:17">
      <c r="A204" t="s">
        <v>1295</v>
      </c>
      <c r="B204" t="s">
        <v>946</v>
      </c>
      <c r="C204" t="s">
        <v>947</v>
      </c>
      <c r="D204" t="s">
        <v>845</v>
      </c>
      <c r="E204" t="s">
        <v>938</v>
      </c>
      <c r="F204" t="s">
        <v>938</v>
      </c>
      <c r="G204" t="s">
        <v>938</v>
      </c>
      <c r="H204" t="s">
        <v>938</v>
      </c>
      <c r="I204" t="s">
        <v>938</v>
      </c>
      <c r="J204" t="s">
        <v>938</v>
      </c>
      <c r="K204" t="s">
        <v>938</v>
      </c>
      <c r="L204">
        <v>1</v>
      </c>
      <c r="M204">
        <v>1</v>
      </c>
      <c r="N204">
        <v>1</v>
      </c>
      <c r="O204">
        <v>1</v>
      </c>
      <c r="P204">
        <v>1</v>
      </c>
      <c r="Q204">
        <v>1</v>
      </c>
    </row>
    <row r="205" spans="1:17">
      <c r="A205" t="s">
        <v>1315</v>
      </c>
      <c r="B205" t="s">
        <v>946</v>
      </c>
      <c r="C205" t="s">
        <v>947</v>
      </c>
      <c r="D205" t="s">
        <v>845</v>
      </c>
      <c r="E205" t="s">
        <v>938</v>
      </c>
      <c r="F205" t="s">
        <v>938</v>
      </c>
      <c r="G205" t="s">
        <v>938</v>
      </c>
      <c r="H205" t="s">
        <v>938</v>
      </c>
      <c r="I205" t="s">
        <v>938</v>
      </c>
      <c r="J205" t="s">
        <v>938</v>
      </c>
      <c r="K205" t="s">
        <v>938</v>
      </c>
      <c r="L205">
        <v>1</v>
      </c>
      <c r="M205">
        <v>1</v>
      </c>
      <c r="N205">
        <v>1</v>
      </c>
      <c r="O205">
        <v>1</v>
      </c>
      <c r="P205">
        <v>1</v>
      </c>
      <c r="Q205">
        <v>0</v>
      </c>
    </row>
    <row r="206" spans="1:17">
      <c r="A206" t="s">
        <v>1399</v>
      </c>
      <c r="B206" t="s">
        <v>946</v>
      </c>
      <c r="C206" t="s">
        <v>947</v>
      </c>
      <c r="D206" t="s">
        <v>845</v>
      </c>
      <c r="E206">
        <v>1</v>
      </c>
      <c r="F206">
        <v>1</v>
      </c>
      <c r="G206">
        <v>1</v>
      </c>
      <c r="H206">
        <v>1</v>
      </c>
      <c r="I206">
        <v>1</v>
      </c>
      <c r="J206">
        <v>1</v>
      </c>
      <c r="K206" t="s">
        <v>938</v>
      </c>
      <c r="L206">
        <v>1</v>
      </c>
      <c r="M206">
        <v>1</v>
      </c>
      <c r="N206">
        <v>1</v>
      </c>
      <c r="O206">
        <v>1</v>
      </c>
      <c r="P206">
        <v>1</v>
      </c>
      <c r="Q206">
        <v>1</v>
      </c>
    </row>
    <row r="207" spans="1:17">
      <c r="A207" t="s">
        <v>1416</v>
      </c>
      <c r="B207" t="s">
        <v>946</v>
      </c>
      <c r="C207" t="s">
        <v>947</v>
      </c>
      <c r="D207" t="s">
        <v>845</v>
      </c>
      <c r="E207" t="s">
        <v>938</v>
      </c>
      <c r="F207" t="s">
        <v>938</v>
      </c>
      <c r="G207" t="s">
        <v>938</v>
      </c>
      <c r="H207" t="s">
        <v>938</v>
      </c>
      <c r="I207" t="s">
        <v>938</v>
      </c>
      <c r="J207" t="s">
        <v>938</v>
      </c>
      <c r="K207" t="s">
        <v>938</v>
      </c>
      <c r="L207">
        <v>1</v>
      </c>
      <c r="M207">
        <v>1</v>
      </c>
      <c r="N207">
        <v>1</v>
      </c>
      <c r="O207">
        <v>1</v>
      </c>
      <c r="P207">
        <v>1</v>
      </c>
      <c r="Q207">
        <v>0</v>
      </c>
    </row>
    <row r="208" spans="1:17">
      <c r="A208" t="s">
        <v>1428</v>
      </c>
      <c r="B208" t="s">
        <v>946</v>
      </c>
      <c r="C208" t="s">
        <v>947</v>
      </c>
      <c r="D208" t="s">
        <v>845</v>
      </c>
      <c r="E208">
        <v>1</v>
      </c>
      <c r="F208">
        <v>1</v>
      </c>
      <c r="G208">
        <v>1</v>
      </c>
      <c r="H208">
        <v>1</v>
      </c>
      <c r="I208">
        <v>1</v>
      </c>
      <c r="J208">
        <v>1</v>
      </c>
      <c r="K208">
        <v>1</v>
      </c>
      <c r="L208">
        <v>1</v>
      </c>
      <c r="M208">
        <v>1</v>
      </c>
      <c r="N208">
        <v>1</v>
      </c>
      <c r="O208">
        <v>1</v>
      </c>
      <c r="P208">
        <v>1</v>
      </c>
      <c r="Q208">
        <v>1</v>
      </c>
    </row>
    <row r="209" spans="1:17">
      <c r="A209" t="s">
        <v>1444</v>
      </c>
      <c r="B209" t="s">
        <v>946</v>
      </c>
      <c r="C209" t="s">
        <v>947</v>
      </c>
      <c r="D209" t="s">
        <v>845</v>
      </c>
      <c r="E209">
        <v>1</v>
      </c>
      <c r="F209">
        <v>1</v>
      </c>
      <c r="G209">
        <v>1</v>
      </c>
      <c r="H209">
        <v>1</v>
      </c>
      <c r="I209">
        <v>1</v>
      </c>
      <c r="J209">
        <v>1</v>
      </c>
      <c r="K209" t="s">
        <v>938</v>
      </c>
      <c r="L209">
        <v>1</v>
      </c>
      <c r="M209">
        <v>1</v>
      </c>
      <c r="N209">
        <v>1</v>
      </c>
      <c r="O209">
        <v>1</v>
      </c>
      <c r="P209">
        <v>1</v>
      </c>
      <c r="Q209">
        <v>0</v>
      </c>
    </row>
    <row r="210" spans="1:17">
      <c r="A210" t="s">
        <v>1452</v>
      </c>
      <c r="C210" t="s">
        <v>7757</v>
      </c>
      <c r="E210" t="s">
        <v>938</v>
      </c>
      <c r="F210" t="s">
        <v>938</v>
      </c>
      <c r="G210" t="s">
        <v>938</v>
      </c>
      <c r="H210" t="s">
        <v>938</v>
      </c>
      <c r="I210" t="s">
        <v>938</v>
      </c>
      <c r="J210" t="s">
        <v>938</v>
      </c>
      <c r="K210" t="s">
        <v>938</v>
      </c>
      <c r="L210" t="s">
        <v>938</v>
      </c>
      <c r="M210" t="s">
        <v>938</v>
      </c>
      <c r="N210" t="s">
        <v>938</v>
      </c>
      <c r="O210" t="s">
        <v>938</v>
      </c>
      <c r="P210" t="s">
        <v>938</v>
      </c>
      <c r="Q210">
        <v>51.329013122628702</v>
      </c>
    </row>
    <row r="211" spans="1:17">
      <c r="A211" t="s">
        <v>1418</v>
      </c>
      <c r="B211" t="s">
        <v>1419</v>
      </c>
      <c r="C211" t="s">
        <v>1420</v>
      </c>
      <c r="D211" t="s">
        <v>918</v>
      </c>
      <c r="E211">
        <v>1720.4438833177701</v>
      </c>
      <c r="F211">
        <v>2030.4880743341801</v>
      </c>
      <c r="G211">
        <v>2177.5575068335802</v>
      </c>
      <c r="H211">
        <v>2522.74632070807</v>
      </c>
      <c r="I211">
        <v>2504.5630775832801</v>
      </c>
      <c r="J211">
        <v>2586.8895685656098</v>
      </c>
      <c r="K211">
        <v>2599.7885214186199</v>
      </c>
      <c r="L211">
        <v>3240.64542033826</v>
      </c>
      <c r="M211">
        <v>3420.0980072473599</v>
      </c>
      <c r="N211">
        <v>3611.2244580446099</v>
      </c>
      <c r="O211">
        <v>3727.0689948461199</v>
      </c>
      <c r="P211">
        <v>3704.0490716968102</v>
      </c>
      <c r="Q211">
        <v>3718.2489227092401</v>
      </c>
    </row>
    <row r="212" spans="1:17">
      <c r="A212" t="s">
        <v>1421</v>
      </c>
      <c r="B212" t="s">
        <v>1422</v>
      </c>
      <c r="C212" t="s">
        <v>1423</v>
      </c>
      <c r="D212" t="s">
        <v>919</v>
      </c>
      <c r="E212">
        <v>5.2672214166666702</v>
      </c>
      <c r="F212">
        <v>7.79124033333333</v>
      </c>
      <c r="G212">
        <v>7.9356394166666702</v>
      </c>
      <c r="H212">
        <v>7.9675628333333304</v>
      </c>
      <c r="I212">
        <v>7.99102933333333</v>
      </c>
      <c r="J212">
        <v>7.9930000000000003</v>
      </c>
      <c r="K212">
        <v>11.886659416666699</v>
      </c>
      <c r="L212">
        <v>21.844697766666702</v>
      </c>
      <c r="M212">
        <v>25.551334116666698</v>
      </c>
      <c r="N212">
        <v>26.596606300000001</v>
      </c>
      <c r="O212">
        <v>27.200492333333301</v>
      </c>
      <c r="P212">
        <v>25.845589333333301</v>
      </c>
      <c r="Q212">
        <v>26.9575243833333</v>
      </c>
    </row>
    <row r="213" spans="1:17">
      <c r="A213" t="s">
        <v>1429</v>
      </c>
      <c r="B213" t="s">
        <v>1430</v>
      </c>
      <c r="C213" t="s">
        <v>1431</v>
      </c>
      <c r="D213" t="s">
        <v>920</v>
      </c>
      <c r="E213">
        <v>20.9493166666667</v>
      </c>
      <c r="F213">
        <v>22.567983333333299</v>
      </c>
      <c r="G213">
        <v>20.059275</v>
      </c>
      <c r="H213">
        <v>19.314208333333301</v>
      </c>
      <c r="I213">
        <v>20.310575</v>
      </c>
      <c r="J213">
        <v>20.481608333333298</v>
      </c>
      <c r="K213">
        <v>23.246024999999999</v>
      </c>
      <c r="L213">
        <v>27.327366666666698</v>
      </c>
      <c r="M213">
        <v>30.162600000000001</v>
      </c>
      <c r="N213">
        <v>28.676400000000001</v>
      </c>
      <c r="O213">
        <v>30.725258333333301</v>
      </c>
      <c r="P213">
        <v>35.255375000000001</v>
      </c>
      <c r="Q213">
        <v>42.013291666666703</v>
      </c>
    </row>
    <row r="214" spans="1:17">
      <c r="A214" t="s">
        <v>1432</v>
      </c>
      <c r="B214" t="s">
        <v>1433</v>
      </c>
      <c r="C214" t="s">
        <v>1434</v>
      </c>
      <c r="D214" t="s">
        <v>921</v>
      </c>
      <c r="E214" t="s">
        <v>938</v>
      </c>
      <c r="F214" t="s">
        <v>938</v>
      </c>
      <c r="G214" t="s">
        <v>938</v>
      </c>
      <c r="H214" t="s">
        <v>938</v>
      </c>
      <c r="I214" t="s">
        <v>938</v>
      </c>
      <c r="J214" t="s">
        <v>938</v>
      </c>
      <c r="K214" t="s">
        <v>938</v>
      </c>
      <c r="L214" t="s">
        <v>938</v>
      </c>
      <c r="M214" t="s">
        <v>938</v>
      </c>
      <c r="N214" t="s">
        <v>938</v>
      </c>
      <c r="O214">
        <v>8069.6062365591397</v>
      </c>
      <c r="P214">
        <v>8836.7875000000004</v>
      </c>
      <c r="Q214">
        <v>10054.2613341653</v>
      </c>
    </row>
    <row r="215" spans="1:17">
      <c r="A215" t="s">
        <v>1435</v>
      </c>
      <c r="B215" t="s">
        <v>1436</v>
      </c>
      <c r="C215" t="s">
        <v>1437</v>
      </c>
      <c r="D215" t="s">
        <v>124</v>
      </c>
      <c r="E215">
        <v>101.334166666667</v>
      </c>
      <c r="F215">
        <v>106.740833333333</v>
      </c>
      <c r="G215">
        <v>96.905833333333305</v>
      </c>
      <c r="H215">
        <v>89.469166666666695</v>
      </c>
      <c r="I215">
        <v>92.637500000000003</v>
      </c>
      <c r="J215">
        <v>94.542500000000004</v>
      </c>
      <c r="K215">
        <v>97.071666666666701</v>
      </c>
      <c r="L215">
        <v>108.989166666667</v>
      </c>
      <c r="M215">
        <v>108.47499999999999</v>
      </c>
      <c r="N215">
        <v>106.175</v>
      </c>
      <c r="O215">
        <v>110.168333333333</v>
      </c>
      <c r="P215">
        <v>114.7325</v>
      </c>
      <c r="Q215">
        <v>115.38</v>
      </c>
    </row>
    <row r="216" spans="1:17">
      <c r="A216" t="s">
        <v>1438</v>
      </c>
      <c r="B216" t="s">
        <v>1439</v>
      </c>
      <c r="C216" t="s">
        <v>1440</v>
      </c>
      <c r="D216" t="s">
        <v>922</v>
      </c>
      <c r="E216">
        <v>2.1469999999999998</v>
      </c>
      <c r="F216">
        <v>2.1469999999999998</v>
      </c>
      <c r="G216">
        <v>2.5820603174603201</v>
      </c>
      <c r="H216">
        <v>4.2892999999999999</v>
      </c>
      <c r="I216">
        <v>4.2892999999999999</v>
      </c>
      <c r="J216">
        <v>6.0479618416666696</v>
      </c>
      <c r="K216">
        <v>6.2842000000000002</v>
      </c>
      <c r="L216">
        <v>6.2842000000000002</v>
      </c>
      <c r="M216">
        <v>9.2573444444416708</v>
      </c>
      <c r="N216">
        <v>9.9749999999999996</v>
      </c>
    </row>
    <row r="217" spans="1:17">
      <c r="A217" t="s">
        <v>1441</v>
      </c>
      <c r="B217" t="s">
        <v>1442</v>
      </c>
      <c r="C217" t="s">
        <v>1443</v>
      </c>
      <c r="D217" t="s">
        <v>923</v>
      </c>
      <c r="E217">
        <v>16302.25</v>
      </c>
      <c r="F217">
        <v>17065.083333333299</v>
      </c>
      <c r="G217">
        <v>18612.916666666701</v>
      </c>
      <c r="H217">
        <v>20509.75</v>
      </c>
      <c r="I217">
        <v>20828</v>
      </c>
      <c r="J217">
        <v>20933.416666666701</v>
      </c>
      <c r="K217">
        <v>21148</v>
      </c>
      <c r="L217">
        <v>21698.803333333301</v>
      </c>
      <c r="M217">
        <v>21935.000833333299</v>
      </c>
      <c r="O217">
        <v>22602.05</v>
      </c>
      <c r="P217">
        <v>23050.241666666701</v>
      </c>
      <c r="Q217">
        <v>23208.368333333299</v>
      </c>
    </row>
    <row r="218" spans="1:17">
      <c r="A218" t="s">
        <v>1446</v>
      </c>
      <c r="B218" t="s">
        <v>1447</v>
      </c>
      <c r="C218" t="s">
        <v>1448</v>
      </c>
      <c r="D218" t="s">
        <v>109</v>
      </c>
      <c r="E218">
        <v>199.76416666666699</v>
      </c>
      <c r="F218">
        <v>202.84666666666701</v>
      </c>
      <c r="G218">
        <v>219.59</v>
      </c>
      <c r="H218">
        <v>213.8</v>
      </c>
      <c r="I218">
        <v>214.35083333333299</v>
      </c>
      <c r="J218">
        <v>214.89</v>
      </c>
      <c r="K218">
        <v>214.89</v>
      </c>
      <c r="L218">
        <v>214.89</v>
      </c>
      <c r="M218">
        <v>214.89</v>
      </c>
      <c r="N218">
        <v>214.89</v>
      </c>
      <c r="O218">
        <v>214.89</v>
      </c>
      <c r="P218">
        <v>250.25</v>
      </c>
      <c r="Q218">
        <v>250.25</v>
      </c>
    </row>
    <row r="219" spans="1:17">
      <c r="A219" t="s">
        <v>1449</v>
      </c>
      <c r="B219" t="s">
        <v>1450</v>
      </c>
      <c r="C219" t="s">
        <v>1451</v>
      </c>
      <c r="D219" t="s">
        <v>924</v>
      </c>
      <c r="E219">
        <v>3.7456606900876399</v>
      </c>
      <c r="F219">
        <v>5.0461092452123504</v>
      </c>
      <c r="G219">
        <v>4.7971368749999996</v>
      </c>
      <c r="H219">
        <v>4.8606655320934902</v>
      </c>
      <c r="I219">
        <v>5.1472526651441299</v>
      </c>
      <c r="J219">
        <v>5.3958870679444599</v>
      </c>
      <c r="K219">
        <v>6.1528162481244904</v>
      </c>
      <c r="L219">
        <v>8.6323559623419595</v>
      </c>
      <c r="M219">
        <v>10.313053230894001</v>
      </c>
      <c r="N219">
        <v>9.5195014198180701</v>
      </c>
      <c r="O219">
        <v>10.4581432223713</v>
      </c>
      <c r="P219">
        <v>12.89</v>
      </c>
      <c r="Q219">
        <v>18.344092645337899</v>
      </c>
    </row>
    <row r="221" spans="1:17">
      <c r="A221" t="s">
        <v>7756</v>
      </c>
    </row>
  </sheetData>
  <autoFilter ref="A1:Q219" xr:uid="{00000000-0009-0000-0000-000003000000}"/>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40"/>
  <sheetViews>
    <sheetView topLeftCell="A2604" workbookViewId="0">
      <selection activeCell="G2634" sqref="G2634"/>
    </sheetView>
  </sheetViews>
  <sheetFormatPr defaultRowHeight="15"/>
  <cols>
    <col min="1" max="4" width="14.85546875" customWidth="1"/>
    <col min="5" max="5" width="43.85546875" customWidth="1"/>
    <col min="6" max="6" width="20.7109375" customWidth="1"/>
  </cols>
  <sheetData>
    <row r="1" spans="1:6">
      <c r="A1" t="s">
        <v>6972</v>
      </c>
      <c r="B1" t="s">
        <v>1575</v>
      </c>
      <c r="C1" t="s">
        <v>1576</v>
      </c>
      <c r="D1" t="s">
        <v>1577</v>
      </c>
      <c r="E1" t="s">
        <v>7972</v>
      </c>
      <c r="F1" t="s">
        <v>10497</v>
      </c>
    </row>
    <row r="2" spans="1:6">
      <c r="A2" t="s">
        <v>1587</v>
      </c>
      <c r="B2" t="s">
        <v>5518</v>
      </c>
      <c r="C2" t="s">
        <v>1586</v>
      </c>
      <c r="D2" t="s">
        <v>942</v>
      </c>
      <c r="E2" t="s">
        <v>7973</v>
      </c>
      <c r="F2" t="s">
        <v>10498</v>
      </c>
    </row>
    <row r="3" spans="1:6">
      <c r="A3" t="s">
        <v>1598</v>
      </c>
      <c r="B3" t="s">
        <v>5518</v>
      </c>
      <c r="C3" t="s">
        <v>1597</v>
      </c>
      <c r="D3" t="s">
        <v>942</v>
      </c>
      <c r="E3" t="s">
        <v>7974</v>
      </c>
      <c r="F3" t="s">
        <v>10498</v>
      </c>
    </row>
    <row r="4" spans="1:6">
      <c r="A4" t="s">
        <v>6392</v>
      </c>
      <c r="B4" t="s">
        <v>5518</v>
      </c>
      <c r="C4" t="s">
        <v>6391</v>
      </c>
      <c r="D4" t="s">
        <v>942</v>
      </c>
      <c r="E4" t="s">
        <v>7975</v>
      </c>
      <c r="F4" t="s">
        <v>10498</v>
      </c>
    </row>
    <row r="5" spans="1:6">
      <c r="A5" t="s">
        <v>6396</v>
      </c>
      <c r="B5" t="s">
        <v>5518</v>
      </c>
      <c r="C5" t="s">
        <v>6395</v>
      </c>
      <c r="D5" t="s">
        <v>942</v>
      </c>
      <c r="E5" t="s">
        <v>7976</v>
      </c>
      <c r="F5" t="s">
        <v>10498</v>
      </c>
    </row>
    <row r="6" spans="1:6">
      <c r="A6" t="s">
        <v>1615</v>
      </c>
      <c r="B6" t="s">
        <v>5518</v>
      </c>
      <c r="C6" t="s">
        <v>1614</v>
      </c>
      <c r="D6" t="s">
        <v>942</v>
      </c>
      <c r="E6" t="s">
        <v>7977</v>
      </c>
      <c r="F6" t="s">
        <v>10498</v>
      </c>
    </row>
    <row r="7" spans="1:6">
      <c r="A7" t="s">
        <v>6394</v>
      </c>
      <c r="B7" t="s">
        <v>5518</v>
      </c>
      <c r="C7" t="s">
        <v>6393</v>
      </c>
      <c r="D7" t="s">
        <v>942</v>
      </c>
      <c r="E7" t="s">
        <v>7978</v>
      </c>
      <c r="F7" t="s">
        <v>10498</v>
      </c>
    </row>
    <row r="8" spans="1:6">
      <c r="A8" t="s">
        <v>1627</v>
      </c>
      <c r="B8" t="s">
        <v>5518</v>
      </c>
      <c r="C8" t="s">
        <v>1626</v>
      </c>
      <c r="D8" t="s">
        <v>942</v>
      </c>
      <c r="E8" t="s">
        <v>7979</v>
      </c>
      <c r="F8" t="s">
        <v>10498</v>
      </c>
    </row>
    <row r="9" spans="1:6">
      <c r="A9" t="s">
        <v>6400</v>
      </c>
      <c r="B9" t="s">
        <v>5518</v>
      </c>
      <c r="C9" t="s">
        <v>6399</v>
      </c>
      <c r="D9" t="s">
        <v>942</v>
      </c>
      <c r="E9" t="s">
        <v>7980</v>
      </c>
      <c r="F9" t="s">
        <v>10498</v>
      </c>
    </row>
    <row r="10" spans="1:6">
      <c r="A10" t="s">
        <v>6402</v>
      </c>
      <c r="B10" t="s">
        <v>5518</v>
      </c>
      <c r="C10" t="s">
        <v>6401</v>
      </c>
      <c r="D10" t="s">
        <v>942</v>
      </c>
      <c r="E10" t="s">
        <v>7981</v>
      </c>
      <c r="F10" t="s">
        <v>10498</v>
      </c>
    </row>
    <row r="11" spans="1:6">
      <c r="A11" t="s">
        <v>1675</v>
      </c>
      <c r="B11" t="s">
        <v>5518</v>
      </c>
      <c r="C11" t="s">
        <v>1674</v>
      </c>
      <c r="D11" t="s">
        <v>942</v>
      </c>
      <c r="E11" t="s">
        <v>7982</v>
      </c>
      <c r="F11" t="s">
        <v>10498</v>
      </c>
    </row>
    <row r="12" spans="1:6">
      <c r="A12" t="s">
        <v>6404</v>
      </c>
      <c r="B12" t="s">
        <v>5518</v>
      </c>
      <c r="C12" t="s">
        <v>6403</v>
      </c>
      <c r="D12" t="s">
        <v>942</v>
      </c>
      <c r="E12" t="s">
        <v>7983</v>
      </c>
      <c r="F12" t="s">
        <v>10498</v>
      </c>
    </row>
    <row r="13" spans="1:6">
      <c r="A13" t="s">
        <v>6406</v>
      </c>
      <c r="B13" t="s">
        <v>5518</v>
      </c>
      <c r="C13" t="s">
        <v>6405</v>
      </c>
      <c r="D13" t="s">
        <v>942</v>
      </c>
      <c r="E13" t="s">
        <v>7984</v>
      </c>
      <c r="F13" t="s">
        <v>10498</v>
      </c>
    </row>
    <row r="14" spans="1:6">
      <c r="A14" t="s">
        <v>6973</v>
      </c>
      <c r="B14" t="s">
        <v>5518</v>
      </c>
      <c r="C14" t="s">
        <v>7223</v>
      </c>
      <c r="D14" t="s">
        <v>942</v>
      </c>
      <c r="E14" t="s">
        <v>7985</v>
      </c>
      <c r="F14" t="s">
        <v>10498</v>
      </c>
    </row>
    <row r="15" spans="1:6">
      <c r="A15" t="s">
        <v>1782</v>
      </c>
      <c r="B15" t="s">
        <v>5518</v>
      </c>
      <c r="C15" t="s">
        <v>1781</v>
      </c>
      <c r="D15" t="s">
        <v>942</v>
      </c>
      <c r="E15" t="s">
        <v>7986</v>
      </c>
      <c r="F15" t="s">
        <v>10498</v>
      </c>
    </row>
    <row r="16" spans="1:6">
      <c r="A16" t="s">
        <v>1786</v>
      </c>
      <c r="B16" t="s">
        <v>5518</v>
      </c>
      <c r="C16" t="s">
        <v>1785</v>
      </c>
      <c r="D16" t="s">
        <v>942</v>
      </c>
      <c r="E16" t="s">
        <v>7987</v>
      </c>
      <c r="F16" t="s">
        <v>10498</v>
      </c>
    </row>
    <row r="17" spans="1:6">
      <c r="A17" t="s">
        <v>1817</v>
      </c>
      <c r="B17" t="s">
        <v>5518</v>
      </c>
      <c r="C17" t="s">
        <v>1816</v>
      </c>
      <c r="D17" t="s">
        <v>942</v>
      </c>
      <c r="E17" t="s">
        <v>7988</v>
      </c>
      <c r="F17" t="s">
        <v>10498</v>
      </c>
    </row>
    <row r="18" spans="1:6">
      <c r="A18" t="s">
        <v>6398</v>
      </c>
      <c r="B18" t="s">
        <v>5518</v>
      </c>
      <c r="C18" t="s">
        <v>6397</v>
      </c>
      <c r="D18" t="s">
        <v>942</v>
      </c>
      <c r="E18" t="s">
        <v>7989</v>
      </c>
      <c r="F18" t="s">
        <v>10498</v>
      </c>
    </row>
    <row r="19" spans="1:6">
      <c r="A19" t="s">
        <v>6408</v>
      </c>
      <c r="B19" t="s">
        <v>5518</v>
      </c>
      <c r="C19" t="s">
        <v>6407</v>
      </c>
      <c r="D19" t="s">
        <v>942</v>
      </c>
      <c r="E19" t="s">
        <v>7990</v>
      </c>
      <c r="F19" t="s">
        <v>10498</v>
      </c>
    </row>
    <row r="20" spans="1:6">
      <c r="A20" t="s">
        <v>6412</v>
      </c>
      <c r="B20" t="s">
        <v>5518</v>
      </c>
      <c r="C20" t="s">
        <v>6411</v>
      </c>
      <c r="D20" t="s">
        <v>942</v>
      </c>
      <c r="E20" t="s">
        <v>7991</v>
      </c>
      <c r="F20" t="s">
        <v>10498</v>
      </c>
    </row>
    <row r="21" spans="1:6">
      <c r="A21" t="s">
        <v>6410</v>
      </c>
      <c r="B21" t="s">
        <v>5518</v>
      </c>
      <c r="C21" t="s">
        <v>6409</v>
      </c>
      <c r="D21" t="s">
        <v>942</v>
      </c>
      <c r="E21" t="s">
        <v>7992</v>
      </c>
      <c r="F21" t="s">
        <v>10498</v>
      </c>
    </row>
    <row r="22" spans="1:6">
      <c r="A22" t="s">
        <v>1886</v>
      </c>
      <c r="B22" t="s">
        <v>5518</v>
      </c>
      <c r="C22" t="s">
        <v>1885</v>
      </c>
      <c r="D22" t="s">
        <v>942</v>
      </c>
      <c r="E22" t="s">
        <v>7993</v>
      </c>
      <c r="F22" t="s">
        <v>10498</v>
      </c>
    </row>
    <row r="23" spans="1:6">
      <c r="A23" t="s">
        <v>1888</v>
      </c>
      <c r="B23" t="s">
        <v>5518</v>
      </c>
      <c r="C23" t="s">
        <v>1887</v>
      </c>
      <c r="D23" t="s">
        <v>942</v>
      </c>
      <c r="E23" t="s">
        <v>7994</v>
      </c>
      <c r="F23" t="s">
        <v>10498</v>
      </c>
    </row>
    <row r="24" spans="1:6">
      <c r="A24" t="s">
        <v>1890</v>
      </c>
      <c r="B24" t="s">
        <v>5518</v>
      </c>
      <c r="C24" t="s">
        <v>1889</v>
      </c>
      <c r="D24" t="s">
        <v>942</v>
      </c>
      <c r="E24" t="s">
        <v>7995</v>
      </c>
      <c r="F24" t="s">
        <v>10498</v>
      </c>
    </row>
    <row r="25" spans="1:6">
      <c r="A25" t="s">
        <v>1892</v>
      </c>
      <c r="B25" t="s">
        <v>5518</v>
      </c>
      <c r="C25" t="s">
        <v>1891</v>
      </c>
      <c r="D25" t="s">
        <v>942</v>
      </c>
      <c r="E25" t="s">
        <v>7996</v>
      </c>
      <c r="F25" t="s">
        <v>10498</v>
      </c>
    </row>
    <row r="26" spans="1:6">
      <c r="A26" t="s">
        <v>6974</v>
      </c>
      <c r="B26" t="s">
        <v>5518</v>
      </c>
      <c r="C26" t="s">
        <v>7224</v>
      </c>
      <c r="D26" t="s">
        <v>951</v>
      </c>
      <c r="E26" t="s">
        <v>7997</v>
      </c>
      <c r="F26" t="s">
        <v>10498</v>
      </c>
    </row>
    <row r="27" spans="1:6">
      <c r="A27" t="s">
        <v>6975</v>
      </c>
      <c r="B27" t="s">
        <v>5518</v>
      </c>
      <c r="C27" t="s">
        <v>7225</v>
      </c>
      <c r="D27" t="s">
        <v>951</v>
      </c>
      <c r="E27" t="s">
        <v>7998</v>
      </c>
      <c r="F27" t="s">
        <v>10498</v>
      </c>
    </row>
    <row r="28" spans="1:6">
      <c r="A28" t="s">
        <v>6976</v>
      </c>
      <c r="B28" t="s">
        <v>5518</v>
      </c>
      <c r="C28" t="s">
        <v>7226</v>
      </c>
      <c r="D28" t="s">
        <v>951</v>
      </c>
      <c r="E28" t="s">
        <v>7999</v>
      </c>
      <c r="F28" t="s">
        <v>10498</v>
      </c>
    </row>
    <row r="29" spans="1:6">
      <c r="A29" t="s">
        <v>6977</v>
      </c>
      <c r="B29" t="s">
        <v>5518</v>
      </c>
      <c r="C29" t="s">
        <v>7227</v>
      </c>
      <c r="D29" t="s">
        <v>951</v>
      </c>
      <c r="E29" t="s">
        <v>8000</v>
      </c>
      <c r="F29" t="s">
        <v>10498</v>
      </c>
    </row>
    <row r="30" spans="1:6">
      <c r="A30" t="s">
        <v>6978</v>
      </c>
      <c r="B30" t="s">
        <v>5518</v>
      </c>
      <c r="C30" t="s">
        <v>7228</v>
      </c>
      <c r="D30" t="s">
        <v>951</v>
      </c>
      <c r="E30" t="s">
        <v>8001</v>
      </c>
      <c r="F30" t="s">
        <v>10498</v>
      </c>
    </row>
    <row r="31" spans="1:6">
      <c r="A31" t="s">
        <v>1656</v>
      </c>
      <c r="B31" t="s">
        <v>5518</v>
      </c>
      <c r="C31" t="s">
        <v>1655</v>
      </c>
      <c r="D31" t="s">
        <v>992</v>
      </c>
      <c r="E31" t="s">
        <v>8002</v>
      </c>
      <c r="F31" t="s">
        <v>10498</v>
      </c>
    </row>
    <row r="32" spans="1:6">
      <c r="A32" t="s">
        <v>1691</v>
      </c>
      <c r="B32" t="s">
        <v>5518</v>
      </c>
      <c r="C32" t="s">
        <v>1690</v>
      </c>
      <c r="D32" t="s">
        <v>1007</v>
      </c>
      <c r="E32" t="s">
        <v>8003</v>
      </c>
      <c r="F32" t="s">
        <v>10499</v>
      </c>
    </row>
    <row r="33" spans="1:6">
      <c r="A33" t="s">
        <v>1697</v>
      </c>
      <c r="B33" t="s">
        <v>5518</v>
      </c>
      <c r="C33" t="s">
        <v>1696</v>
      </c>
      <c r="D33" t="s">
        <v>1007</v>
      </c>
      <c r="E33" t="s">
        <v>8004</v>
      </c>
      <c r="F33" t="s">
        <v>10499</v>
      </c>
    </row>
    <row r="34" spans="1:6">
      <c r="A34" t="s">
        <v>1703</v>
      </c>
      <c r="B34" t="s">
        <v>5518</v>
      </c>
      <c r="C34" t="s">
        <v>1702</v>
      </c>
      <c r="D34" t="s">
        <v>1007</v>
      </c>
      <c r="E34" t="s">
        <v>8005</v>
      </c>
      <c r="F34" t="s">
        <v>10498</v>
      </c>
    </row>
    <row r="35" spans="1:6">
      <c r="A35" t="s">
        <v>1726</v>
      </c>
      <c r="B35" t="s">
        <v>5518</v>
      </c>
      <c r="C35" t="s">
        <v>1725</v>
      </c>
      <c r="D35" t="s">
        <v>1007</v>
      </c>
      <c r="E35" t="s">
        <v>8006</v>
      </c>
      <c r="F35" t="s">
        <v>10499</v>
      </c>
    </row>
    <row r="36" spans="1:6">
      <c r="A36" t="s">
        <v>1784</v>
      </c>
      <c r="B36" t="s">
        <v>5518</v>
      </c>
      <c r="C36" t="s">
        <v>1783</v>
      </c>
      <c r="D36" t="s">
        <v>1007</v>
      </c>
      <c r="E36" t="s">
        <v>8007</v>
      </c>
      <c r="F36" t="s">
        <v>10499</v>
      </c>
    </row>
    <row r="37" spans="1:6">
      <c r="A37" t="s">
        <v>1858</v>
      </c>
      <c r="B37" t="s">
        <v>5518</v>
      </c>
      <c r="C37" t="s">
        <v>1857</v>
      </c>
      <c r="D37" t="s">
        <v>1007</v>
      </c>
      <c r="E37" t="s">
        <v>8008</v>
      </c>
      <c r="F37" t="s">
        <v>10498</v>
      </c>
    </row>
    <row r="38" spans="1:6">
      <c r="A38" t="s">
        <v>1625</v>
      </c>
      <c r="B38" t="s">
        <v>5518</v>
      </c>
      <c r="C38" t="s">
        <v>1624</v>
      </c>
      <c r="D38" t="s">
        <v>1019</v>
      </c>
      <c r="E38" t="s">
        <v>8009</v>
      </c>
      <c r="F38" t="s">
        <v>10498</v>
      </c>
    </row>
    <row r="39" spans="1:6">
      <c r="A39" t="s">
        <v>1821</v>
      </c>
      <c r="B39" t="s">
        <v>5518</v>
      </c>
      <c r="C39" t="s">
        <v>1820</v>
      </c>
      <c r="D39" t="s">
        <v>1019</v>
      </c>
      <c r="E39" t="s">
        <v>8010</v>
      </c>
      <c r="F39" t="s">
        <v>10498</v>
      </c>
    </row>
    <row r="40" spans="1:6">
      <c r="A40" t="s">
        <v>1636</v>
      </c>
      <c r="B40" t="s">
        <v>5518</v>
      </c>
      <c r="C40" t="s">
        <v>1635</v>
      </c>
      <c r="D40" t="s">
        <v>1020</v>
      </c>
      <c r="E40" t="s">
        <v>8011</v>
      </c>
      <c r="F40" t="s">
        <v>10498</v>
      </c>
    </row>
    <row r="41" spans="1:6">
      <c r="A41" t="s">
        <v>1623</v>
      </c>
      <c r="B41" t="s">
        <v>5518</v>
      </c>
      <c r="C41" t="s">
        <v>1622</v>
      </c>
      <c r="D41" t="s">
        <v>1023</v>
      </c>
      <c r="E41" t="s">
        <v>8012</v>
      </c>
      <c r="F41" t="s">
        <v>10498</v>
      </c>
    </row>
    <row r="42" spans="1:6">
      <c r="A42" t="s">
        <v>1712</v>
      </c>
      <c r="B42" t="s">
        <v>5518</v>
      </c>
      <c r="C42" t="s">
        <v>7229</v>
      </c>
      <c r="D42" t="s">
        <v>1023</v>
      </c>
      <c r="E42" t="s">
        <v>8013</v>
      </c>
      <c r="F42" t="s">
        <v>10498</v>
      </c>
    </row>
    <row r="43" spans="1:6">
      <c r="A43" t="s">
        <v>1770</v>
      </c>
      <c r="B43" t="s">
        <v>5518</v>
      </c>
      <c r="C43" t="s">
        <v>1769</v>
      </c>
      <c r="D43" t="s">
        <v>1023</v>
      </c>
      <c r="E43" t="s">
        <v>8014</v>
      </c>
      <c r="F43" t="s">
        <v>10498</v>
      </c>
    </row>
    <row r="44" spans="1:6">
      <c r="A44" t="s">
        <v>1843</v>
      </c>
      <c r="B44" t="s">
        <v>5518</v>
      </c>
      <c r="C44" t="s">
        <v>1842</v>
      </c>
      <c r="D44" t="s">
        <v>1023</v>
      </c>
      <c r="E44" t="s">
        <v>8015</v>
      </c>
      <c r="F44" t="s">
        <v>10498</v>
      </c>
    </row>
    <row r="45" spans="1:6">
      <c r="A45" t="s">
        <v>1854</v>
      </c>
      <c r="B45" t="s">
        <v>5518</v>
      </c>
      <c r="C45" t="s">
        <v>7230</v>
      </c>
      <c r="D45" t="s">
        <v>1023</v>
      </c>
      <c r="E45" t="s">
        <v>8016</v>
      </c>
      <c r="F45" t="s">
        <v>10498</v>
      </c>
    </row>
    <row r="46" spans="1:6">
      <c r="A46" t="s">
        <v>1855</v>
      </c>
      <c r="B46" t="s">
        <v>5518</v>
      </c>
      <c r="C46" t="s">
        <v>7231</v>
      </c>
      <c r="D46" t="s">
        <v>1023</v>
      </c>
      <c r="E46" t="s">
        <v>8017</v>
      </c>
      <c r="F46" t="s">
        <v>10498</v>
      </c>
    </row>
    <row r="47" spans="1:6">
      <c r="A47" t="s">
        <v>1856</v>
      </c>
      <c r="B47" t="s">
        <v>5518</v>
      </c>
      <c r="C47" t="s">
        <v>7232</v>
      </c>
      <c r="D47" t="s">
        <v>1023</v>
      </c>
      <c r="E47" t="s">
        <v>8018</v>
      </c>
      <c r="F47" t="s">
        <v>10498</v>
      </c>
    </row>
    <row r="48" spans="1:6">
      <c r="A48" t="s">
        <v>6979</v>
      </c>
      <c r="B48" t="s">
        <v>5518</v>
      </c>
      <c r="C48" t="s">
        <v>7233</v>
      </c>
      <c r="D48" t="s">
        <v>1029</v>
      </c>
      <c r="E48" t="s">
        <v>8019</v>
      </c>
      <c r="F48" t="s">
        <v>10498</v>
      </c>
    </row>
    <row r="49" spans="1:6">
      <c r="A49" t="s">
        <v>1666</v>
      </c>
      <c r="B49" t="s">
        <v>5518</v>
      </c>
      <c r="C49" t="s">
        <v>1665</v>
      </c>
      <c r="D49" t="s">
        <v>1029</v>
      </c>
      <c r="E49" t="s">
        <v>8020</v>
      </c>
      <c r="F49" t="s">
        <v>10498</v>
      </c>
    </row>
    <row r="50" spans="1:6">
      <c r="A50" t="s">
        <v>6980</v>
      </c>
      <c r="B50" t="s">
        <v>5518</v>
      </c>
      <c r="C50" t="s">
        <v>7234</v>
      </c>
      <c r="D50" t="s">
        <v>1029</v>
      </c>
      <c r="E50" t="s">
        <v>8021</v>
      </c>
      <c r="F50" t="s">
        <v>10498</v>
      </c>
    </row>
    <row r="51" spans="1:6">
      <c r="A51" t="s">
        <v>1236</v>
      </c>
      <c r="B51" t="s">
        <v>5518</v>
      </c>
      <c r="C51" t="s">
        <v>7235</v>
      </c>
      <c r="D51" t="s">
        <v>1029</v>
      </c>
      <c r="E51" t="s">
        <v>8022</v>
      </c>
      <c r="F51" t="s">
        <v>10498</v>
      </c>
    </row>
    <row r="52" spans="1:6">
      <c r="A52" t="s">
        <v>6981</v>
      </c>
      <c r="B52" t="s">
        <v>5518</v>
      </c>
      <c r="C52" t="s">
        <v>7236</v>
      </c>
      <c r="D52" t="s">
        <v>1029</v>
      </c>
      <c r="E52" t="s">
        <v>8023</v>
      </c>
      <c r="F52" t="s">
        <v>10498</v>
      </c>
    </row>
    <row r="53" spans="1:6">
      <c r="A53" t="s">
        <v>1913</v>
      </c>
      <c r="B53" t="s">
        <v>5518</v>
      </c>
      <c r="C53" t="s">
        <v>1912</v>
      </c>
      <c r="D53" t="s">
        <v>1029</v>
      </c>
      <c r="E53" t="s">
        <v>8024</v>
      </c>
      <c r="F53" t="s">
        <v>10498</v>
      </c>
    </row>
    <row r="54" spans="1:6">
      <c r="A54" t="s">
        <v>6414</v>
      </c>
      <c r="B54" t="s">
        <v>5518</v>
      </c>
      <c r="C54" t="s">
        <v>6413</v>
      </c>
      <c r="D54" t="s">
        <v>1036</v>
      </c>
      <c r="E54" t="s">
        <v>8025</v>
      </c>
      <c r="F54" t="s">
        <v>10498</v>
      </c>
    </row>
    <row r="55" spans="1:6">
      <c r="A55" t="s">
        <v>1634</v>
      </c>
      <c r="B55" t="s">
        <v>5518</v>
      </c>
      <c r="C55" t="s">
        <v>1632</v>
      </c>
      <c r="D55" t="s">
        <v>1633</v>
      </c>
      <c r="E55" t="s">
        <v>8026</v>
      </c>
      <c r="F55" t="s">
        <v>10500</v>
      </c>
    </row>
    <row r="56" spans="1:6">
      <c r="A56" t="s">
        <v>1829</v>
      </c>
      <c r="B56" t="s">
        <v>5518</v>
      </c>
      <c r="C56" t="s">
        <v>1828</v>
      </c>
      <c r="D56" t="s">
        <v>1633</v>
      </c>
      <c r="E56" t="s">
        <v>8027</v>
      </c>
      <c r="F56" t="s">
        <v>10500</v>
      </c>
    </row>
    <row r="57" spans="1:6">
      <c r="A57" t="s">
        <v>1835</v>
      </c>
      <c r="B57" t="s">
        <v>5518</v>
      </c>
      <c r="C57" t="s">
        <v>1834</v>
      </c>
      <c r="D57" t="s">
        <v>1633</v>
      </c>
      <c r="E57" t="s">
        <v>8028</v>
      </c>
      <c r="F57" t="s">
        <v>10500</v>
      </c>
    </row>
    <row r="58" spans="1:6">
      <c r="A58" t="s">
        <v>1744</v>
      </c>
      <c r="B58" t="s">
        <v>5518</v>
      </c>
      <c r="C58" t="s">
        <v>1743</v>
      </c>
      <c r="D58" t="s">
        <v>7586</v>
      </c>
      <c r="E58" t="s">
        <v>8029</v>
      </c>
      <c r="F58" t="s">
        <v>10498</v>
      </c>
    </row>
    <row r="59" spans="1:6">
      <c r="A59" t="s">
        <v>1579</v>
      </c>
      <c r="B59" t="s">
        <v>5518</v>
      </c>
      <c r="C59" t="s">
        <v>1578</v>
      </c>
      <c r="D59" t="s">
        <v>7587</v>
      </c>
      <c r="E59" t="s">
        <v>8030</v>
      </c>
      <c r="F59" t="s">
        <v>10498</v>
      </c>
    </row>
    <row r="60" spans="1:6">
      <c r="A60" t="s">
        <v>6416</v>
      </c>
      <c r="B60" t="s">
        <v>5518</v>
      </c>
      <c r="C60" t="s">
        <v>6415</v>
      </c>
      <c r="D60" t="s">
        <v>1595</v>
      </c>
      <c r="E60" t="s">
        <v>8031</v>
      </c>
      <c r="F60" t="s">
        <v>10498</v>
      </c>
    </row>
    <row r="61" spans="1:6">
      <c r="A61" t="s">
        <v>1596</v>
      </c>
      <c r="B61" t="s">
        <v>5518</v>
      </c>
      <c r="C61" t="s">
        <v>1594</v>
      </c>
      <c r="D61" t="s">
        <v>1595</v>
      </c>
      <c r="E61" t="s">
        <v>8032</v>
      </c>
      <c r="F61" t="s">
        <v>10498</v>
      </c>
    </row>
    <row r="62" spans="1:6">
      <c r="A62" t="s">
        <v>1606</v>
      </c>
      <c r="B62" t="s">
        <v>5518</v>
      </c>
      <c r="C62" t="s">
        <v>1605</v>
      </c>
      <c r="D62" t="s">
        <v>1595</v>
      </c>
      <c r="E62" t="s">
        <v>8033</v>
      </c>
      <c r="F62" t="s">
        <v>10498</v>
      </c>
    </row>
    <row r="63" spans="1:6">
      <c r="A63" t="s">
        <v>1608</v>
      </c>
      <c r="B63" t="s">
        <v>5518</v>
      </c>
      <c r="C63" t="s">
        <v>1607</v>
      </c>
      <c r="D63" t="s">
        <v>1595</v>
      </c>
      <c r="E63" t="s">
        <v>8034</v>
      </c>
      <c r="F63" t="s">
        <v>10498</v>
      </c>
    </row>
    <row r="64" spans="1:6">
      <c r="A64" t="s">
        <v>1629</v>
      </c>
      <c r="B64" t="s">
        <v>5518</v>
      </c>
      <c r="C64" t="s">
        <v>1628</v>
      </c>
      <c r="D64" t="s">
        <v>1595</v>
      </c>
      <c r="E64" t="s">
        <v>8035</v>
      </c>
      <c r="F64" t="s">
        <v>10498</v>
      </c>
    </row>
    <row r="65" spans="1:6">
      <c r="A65" t="s">
        <v>1642</v>
      </c>
      <c r="B65" t="s">
        <v>5518</v>
      </c>
      <c r="C65" t="s">
        <v>1641</v>
      </c>
      <c r="D65" t="s">
        <v>1595</v>
      </c>
      <c r="E65" t="s">
        <v>8036</v>
      </c>
      <c r="F65" t="s">
        <v>10501</v>
      </c>
    </row>
    <row r="66" spans="1:6">
      <c r="A66" t="s">
        <v>6982</v>
      </c>
      <c r="B66" t="s">
        <v>5518</v>
      </c>
      <c r="C66" t="s">
        <v>7237</v>
      </c>
      <c r="D66" t="s">
        <v>1595</v>
      </c>
      <c r="E66" t="s">
        <v>8037</v>
      </c>
      <c r="F66" t="s">
        <v>10498</v>
      </c>
    </row>
    <row r="67" spans="1:6">
      <c r="A67" t="s">
        <v>1709</v>
      </c>
      <c r="B67" t="s">
        <v>5518</v>
      </c>
      <c r="C67" t="s">
        <v>1708</v>
      </c>
      <c r="D67" t="s">
        <v>1595</v>
      </c>
      <c r="E67" t="s">
        <v>8038</v>
      </c>
      <c r="F67" t="s">
        <v>10501</v>
      </c>
    </row>
    <row r="68" spans="1:6">
      <c r="A68" t="s">
        <v>6420</v>
      </c>
      <c r="B68" t="s">
        <v>5518</v>
      </c>
      <c r="C68" t="s">
        <v>6419</v>
      </c>
      <c r="D68" t="s">
        <v>1595</v>
      </c>
      <c r="E68" t="s">
        <v>8039</v>
      </c>
      <c r="F68" t="s">
        <v>10498</v>
      </c>
    </row>
    <row r="69" spans="1:6">
      <c r="A69" t="s">
        <v>1762</v>
      </c>
      <c r="B69" t="s">
        <v>5518</v>
      </c>
      <c r="C69" t="s">
        <v>1761</v>
      </c>
      <c r="D69" t="s">
        <v>1595</v>
      </c>
      <c r="E69" t="s">
        <v>8040</v>
      </c>
      <c r="F69" t="s">
        <v>10498</v>
      </c>
    </row>
    <row r="70" spans="1:6">
      <c r="A70" t="s">
        <v>1780</v>
      </c>
      <c r="B70" t="s">
        <v>5518</v>
      </c>
      <c r="C70" t="s">
        <v>1779</v>
      </c>
      <c r="D70" t="s">
        <v>1595</v>
      </c>
      <c r="E70" t="s">
        <v>8041</v>
      </c>
      <c r="F70" t="s">
        <v>10498</v>
      </c>
    </row>
    <row r="71" spans="1:6">
      <c r="A71" t="s">
        <v>1788</v>
      </c>
      <c r="B71" t="s">
        <v>5518</v>
      </c>
      <c r="C71" t="s">
        <v>1787</v>
      </c>
      <c r="D71" t="s">
        <v>1595</v>
      </c>
      <c r="E71" t="s">
        <v>8042</v>
      </c>
      <c r="F71" t="s">
        <v>10498</v>
      </c>
    </row>
    <row r="72" spans="1:6">
      <c r="A72" t="s">
        <v>1841</v>
      </c>
      <c r="B72" t="s">
        <v>5518</v>
      </c>
      <c r="C72" t="s">
        <v>1840</v>
      </c>
      <c r="D72" t="s">
        <v>1595</v>
      </c>
      <c r="E72" t="s">
        <v>8043</v>
      </c>
      <c r="F72" t="s">
        <v>10498</v>
      </c>
    </row>
    <row r="73" spans="1:6">
      <c r="A73" t="s">
        <v>1862</v>
      </c>
      <c r="B73" t="s">
        <v>5518</v>
      </c>
      <c r="C73" t="s">
        <v>1861</v>
      </c>
      <c r="D73" t="s">
        <v>1595</v>
      </c>
      <c r="E73" t="s">
        <v>8044</v>
      </c>
      <c r="F73" t="s">
        <v>10501</v>
      </c>
    </row>
    <row r="74" spans="1:6">
      <c r="A74" t="s">
        <v>1864</v>
      </c>
      <c r="B74" t="s">
        <v>5518</v>
      </c>
      <c r="C74" t="s">
        <v>1863</v>
      </c>
      <c r="D74" t="s">
        <v>1595</v>
      </c>
      <c r="E74" t="s">
        <v>8045</v>
      </c>
      <c r="F74" t="s">
        <v>10498</v>
      </c>
    </row>
    <row r="75" spans="1:6">
      <c r="A75" t="s">
        <v>6418</v>
      </c>
      <c r="B75" t="s">
        <v>5518</v>
      </c>
      <c r="C75" t="s">
        <v>6417</v>
      </c>
      <c r="D75" t="s">
        <v>1595</v>
      </c>
      <c r="E75" t="s">
        <v>8046</v>
      </c>
      <c r="F75" t="s">
        <v>10498</v>
      </c>
    </row>
    <row r="76" spans="1:6">
      <c r="A76" t="s">
        <v>1870</v>
      </c>
      <c r="B76" t="s">
        <v>5518</v>
      </c>
      <c r="C76" t="s">
        <v>1869</v>
      </c>
      <c r="D76" t="s">
        <v>1595</v>
      </c>
      <c r="E76" t="s">
        <v>8047</v>
      </c>
      <c r="F76" t="s">
        <v>10498</v>
      </c>
    </row>
    <row r="77" spans="1:6">
      <c r="A77" t="s">
        <v>1604</v>
      </c>
      <c r="B77" t="s">
        <v>5518</v>
      </c>
      <c r="C77" t="s">
        <v>1603</v>
      </c>
      <c r="D77" t="s">
        <v>1090</v>
      </c>
      <c r="E77" t="s">
        <v>8048</v>
      </c>
      <c r="F77" t="s">
        <v>10498</v>
      </c>
    </row>
    <row r="78" spans="1:6">
      <c r="A78" t="s">
        <v>1585</v>
      </c>
      <c r="B78" t="s">
        <v>5518</v>
      </c>
      <c r="C78" t="s">
        <v>1584</v>
      </c>
      <c r="D78" t="s">
        <v>1094</v>
      </c>
      <c r="E78" t="s">
        <v>8049</v>
      </c>
      <c r="F78" t="s">
        <v>10498</v>
      </c>
    </row>
    <row r="79" spans="1:6">
      <c r="A79" t="s">
        <v>1750</v>
      </c>
      <c r="B79" t="s">
        <v>5518</v>
      </c>
      <c r="C79" t="s">
        <v>1749</v>
      </c>
      <c r="D79" t="s">
        <v>1106</v>
      </c>
      <c r="E79" t="s">
        <v>8050</v>
      </c>
      <c r="F79" t="s">
        <v>10498</v>
      </c>
    </row>
    <row r="80" spans="1:6">
      <c r="A80" t="s">
        <v>1613</v>
      </c>
      <c r="B80" t="s">
        <v>5518</v>
      </c>
      <c r="C80" t="s">
        <v>1611</v>
      </c>
      <c r="D80" t="s">
        <v>1612</v>
      </c>
      <c r="E80" t="s">
        <v>8051</v>
      </c>
      <c r="F80" t="s">
        <v>10498</v>
      </c>
    </row>
    <row r="81" spans="1:6">
      <c r="A81" t="s">
        <v>1583</v>
      </c>
      <c r="B81" t="s">
        <v>5518</v>
      </c>
      <c r="C81" t="s">
        <v>1582</v>
      </c>
      <c r="D81" t="s">
        <v>1114</v>
      </c>
      <c r="E81" t="s">
        <v>8052</v>
      </c>
      <c r="F81" t="s">
        <v>10502</v>
      </c>
    </row>
    <row r="82" spans="1:6">
      <c r="A82" t="s">
        <v>1654</v>
      </c>
      <c r="B82" t="s">
        <v>5518</v>
      </c>
      <c r="C82" t="s">
        <v>1653</v>
      </c>
      <c r="D82" t="s">
        <v>1124</v>
      </c>
      <c r="E82" t="s">
        <v>8053</v>
      </c>
      <c r="F82" t="s">
        <v>10498</v>
      </c>
    </row>
    <row r="83" spans="1:6">
      <c r="A83" t="s">
        <v>6983</v>
      </c>
      <c r="B83" t="s">
        <v>5518</v>
      </c>
      <c r="C83" t="s">
        <v>7238</v>
      </c>
      <c r="D83" t="s">
        <v>1127</v>
      </c>
      <c r="E83" t="s">
        <v>8054</v>
      </c>
      <c r="F83" t="s">
        <v>10498</v>
      </c>
    </row>
    <row r="84" spans="1:6">
      <c r="A84" t="s">
        <v>1677</v>
      </c>
      <c r="B84" t="s">
        <v>5518</v>
      </c>
      <c r="C84" t="s">
        <v>1676</v>
      </c>
      <c r="D84" t="s">
        <v>1177</v>
      </c>
      <c r="E84" t="s">
        <v>8055</v>
      </c>
      <c r="F84" t="s">
        <v>10503</v>
      </c>
    </row>
    <row r="85" spans="1:6">
      <c r="A85" t="s">
        <v>1795</v>
      </c>
      <c r="B85" t="s">
        <v>5518</v>
      </c>
      <c r="C85" t="s">
        <v>1794</v>
      </c>
      <c r="D85" t="s">
        <v>1177</v>
      </c>
      <c r="E85" t="s">
        <v>8056</v>
      </c>
      <c r="F85" t="s">
        <v>10503</v>
      </c>
    </row>
    <row r="86" spans="1:6">
      <c r="A86" t="s">
        <v>1805</v>
      </c>
      <c r="B86" t="s">
        <v>5518</v>
      </c>
      <c r="C86" t="s">
        <v>1804</v>
      </c>
      <c r="D86" t="s">
        <v>1177</v>
      </c>
      <c r="E86" t="s">
        <v>8057</v>
      </c>
      <c r="F86" t="s">
        <v>10503</v>
      </c>
    </row>
    <row r="87" spans="1:6">
      <c r="A87" t="s">
        <v>6421</v>
      </c>
      <c r="B87" t="s">
        <v>5518</v>
      </c>
      <c r="C87" t="s">
        <v>1804</v>
      </c>
      <c r="D87" t="s">
        <v>1177</v>
      </c>
      <c r="E87" t="s">
        <v>8058</v>
      </c>
      <c r="F87" t="s">
        <v>10498</v>
      </c>
    </row>
    <row r="88" spans="1:6">
      <c r="A88" t="s">
        <v>1600</v>
      </c>
      <c r="B88" t="s">
        <v>5518</v>
      </c>
      <c r="C88" t="s">
        <v>1599</v>
      </c>
      <c r="D88" t="s">
        <v>1225</v>
      </c>
      <c r="E88" t="s">
        <v>8059</v>
      </c>
      <c r="F88" t="s">
        <v>10504</v>
      </c>
    </row>
    <row r="89" spans="1:6">
      <c r="A89" t="s">
        <v>1766</v>
      </c>
      <c r="B89" t="s">
        <v>5518</v>
      </c>
      <c r="C89" t="s">
        <v>1765</v>
      </c>
      <c r="D89" t="s">
        <v>1225</v>
      </c>
      <c r="E89" t="s">
        <v>8060</v>
      </c>
      <c r="F89" t="s">
        <v>10505</v>
      </c>
    </row>
    <row r="90" spans="1:6">
      <c r="A90" t="s">
        <v>6984</v>
      </c>
      <c r="B90" t="s">
        <v>5518</v>
      </c>
      <c r="C90" t="s">
        <v>7239</v>
      </c>
      <c r="D90" t="s">
        <v>1225</v>
      </c>
      <c r="E90" t="s">
        <v>8061</v>
      </c>
      <c r="F90" t="s">
        <v>10504</v>
      </c>
    </row>
    <row r="91" spans="1:6">
      <c r="A91" t="s">
        <v>1894</v>
      </c>
      <c r="B91" t="s">
        <v>5518</v>
      </c>
      <c r="C91" t="s">
        <v>1893</v>
      </c>
      <c r="D91" t="s">
        <v>1225</v>
      </c>
      <c r="E91" t="s">
        <v>8062</v>
      </c>
      <c r="F91" t="s">
        <v>10505</v>
      </c>
    </row>
    <row r="92" spans="1:6">
      <c r="A92" t="s">
        <v>6985</v>
      </c>
      <c r="B92" t="s">
        <v>5518</v>
      </c>
      <c r="C92" t="s">
        <v>7240</v>
      </c>
      <c r="D92" t="s">
        <v>1228</v>
      </c>
      <c r="E92" t="s">
        <v>8063</v>
      </c>
      <c r="F92" t="s">
        <v>10498</v>
      </c>
    </row>
    <row r="93" spans="1:6">
      <c r="A93" t="s">
        <v>1610</v>
      </c>
      <c r="B93" t="s">
        <v>5518</v>
      </c>
      <c r="C93" t="s">
        <v>1609</v>
      </c>
      <c r="D93" t="s">
        <v>1237</v>
      </c>
      <c r="E93" t="s">
        <v>8064</v>
      </c>
      <c r="F93" t="s">
        <v>10498</v>
      </c>
    </row>
    <row r="94" spans="1:6">
      <c r="A94" t="s">
        <v>6423</v>
      </c>
      <c r="B94" t="s">
        <v>5518</v>
      </c>
      <c r="C94" t="s">
        <v>6422</v>
      </c>
      <c r="D94" t="s">
        <v>1240</v>
      </c>
      <c r="E94" t="s">
        <v>8065</v>
      </c>
      <c r="F94" t="s">
        <v>10498</v>
      </c>
    </row>
    <row r="95" spans="1:6">
      <c r="A95" t="s">
        <v>1833</v>
      </c>
      <c r="B95" t="s">
        <v>5518</v>
      </c>
      <c r="C95" t="s">
        <v>1832</v>
      </c>
      <c r="D95" t="s">
        <v>1243</v>
      </c>
      <c r="E95" t="s">
        <v>8066</v>
      </c>
      <c r="F95" t="s">
        <v>10498</v>
      </c>
    </row>
    <row r="96" spans="1:6">
      <c r="A96" t="s">
        <v>6986</v>
      </c>
      <c r="B96" t="s">
        <v>5518</v>
      </c>
      <c r="C96" t="s">
        <v>7241</v>
      </c>
      <c r="D96" t="s">
        <v>1243</v>
      </c>
      <c r="E96" t="s">
        <v>8067</v>
      </c>
      <c r="F96" t="s">
        <v>10498</v>
      </c>
    </row>
    <row r="97" spans="1:6">
      <c r="A97" t="s">
        <v>1671</v>
      </c>
      <c r="B97" t="s">
        <v>5518</v>
      </c>
      <c r="C97" t="s">
        <v>1669</v>
      </c>
      <c r="D97" t="s">
        <v>1670</v>
      </c>
      <c r="E97" t="s">
        <v>8068</v>
      </c>
      <c r="F97" t="s">
        <v>10498</v>
      </c>
    </row>
    <row r="98" spans="1:6">
      <c r="A98" t="s">
        <v>1589</v>
      </c>
      <c r="B98" t="s">
        <v>5518</v>
      </c>
      <c r="C98" t="s">
        <v>1588</v>
      </c>
      <c r="D98" t="s">
        <v>1258</v>
      </c>
      <c r="E98" t="s">
        <v>8069</v>
      </c>
      <c r="F98" t="s">
        <v>10498</v>
      </c>
    </row>
    <row r="99" spans="1:6">
      <c r="A99" t="s">
        <v>1593</v>
      </c>
      <c r="B99" t="s">
        <v>5518</v>
      </c>
      <c r="C99" t="s">
        <v>1592</v>
      </c>
      <c r="D99" t="s">
        <v>1258</v>
      </c>
      <c r="E99" t="s">
        <v>8070</v>
      </c>
      <c r="F99" t="s">
        <v>10498</v>
      </c>
    </row>
    <row r="100" spans="1:6">
      <c r="A100" t="s">
        <v>1109</v>
      </c>
      <c r="B100" t="s">
        <v>5518</v>
      </c>
      <c r="C100" t="s">
        <v>1618</v>
      </c>
      <c r="D100" t="s">
        <v>1258</v>
      </c>
      <c r="E100" t="s">
        <v>8071</v>
      </c>
      <c r="F100" t="s">
        <v>10498</v>
      </c>
    </row>
    <row r="101" spans="1:6">
      <c r="A101" t="s">
        <v>6425</v>
      </c>
      <c r="B101" t="s">
        <v>5518</v>
      </c>
      <c r="C101" t="s">
        <v>6424</v>
      </c>
      <c r="D101" t="s">
        <v>1258</v>
      </c>
      <c r="E101" t="s">
        <v>8072</v>
      </c>
      <c r="F101" t="s">
        <v>10498</v>
      </c>
    </row>
    <row r="102" spans="1:6">
      <c r="A102" t="s">
        <v>1631</v>
      </c>
      <c r="B102" t="s">
        <v>5518</v>
      </c>
      <c r="C102" t="s">
        <v>1630</v>
      </c>
      <c r="D102" t="s">
        <v>1258</v>
      </c>
      <c r="E102" t="s">
        <v>8073</v>
      </c>
      <c r="F102" t="s">
        <v>10498</v>
      </c>
    </row>
    <row r="103" spans="1:6">
      <c r="A103" t="s">
        <v>1650</v>
      </c>
      <c r="B103" t="s">
        <v>5518</v>
      </c>
      <c r="C103" t="s">
        <v>1649</v>
      </c>
      <c r="D103" t="s">
        <v>1258</v>
      </c>
      <c r="E103" t="s">
        <v>8074</v>
      </c>
      <c r="F103" t="s">
        <v>10498</v>
      </c>
    </row>
    <row r="104" spans="1:6">
      <c r="A104" t="s">
        <v>1660</v>
      </c>
      <c r="B104" t="s">
        <v>5518</v>
      </c>
      <c r="C104" t="s">
        <v>1659</v>
      </c>
      <c r="D104" t="s">
        <v>1258</v>
      </c>
      <c r="E104" t="s">
        <v>8075</v>
      </c>
      <c r="F104" t="s">
        <v>10498</v>
      </c>
    </row>
    <row r="105" spans="1:6">
      <c r="A105" t="s">
        <v>1685</v>
      </c>
      <c r="B105" t="s">
        <v>5518</v>
      </c>
      <c r="C105" t="s">
        <v>1684</v>
      </c>
      <c r="D105" t="s">
        <v>1258</v>
      </c>
      <c r="E105" t="s">
        <v>8076</v>
      </c>
      <c r="F105" t="s">
        <v>10498</v>
      </c>
    </row>
    <row r="106" spans="1:6">
      <c r="A106" t="s">
        <v>1687</v>
      </c>
      <c r="B106" t="s">
        <v>5518</v>
      </c>
      <c r="C106" t="s">
        <v>1686</v>
      </c>
      <c r="D106" t="s">
        <v>1258</v>
      </c>
      <c r="E106" t="s">
        <v>8077</v>
      </c>
      <c r="F106" t="s">
        <v>10498</v>
      </c>
    </row>
    <row r="107" spans="1:6">
      <c r="A107" t="s">
        <v>1689</v>
      </c>
      <c r="B107" t="s">
        <v>5518</v>
      </c>
      <c r="C107" t="s">
        <v>1688</v>
      </c>
      <c r="D107" t="s">
        <v>1258</v>
      </c>
      <c r="E107" t="s">
        <v>8078</v>
      </c>
      <c r="F107" t="s">
        <v>10498</v>
      </c>
    </row>
    <row r="108" spans="1:6">
      <c r="A108" t="s">
        <v>1705</v>
      </c>
      <c r="B108" t="s">
        <v>5518</v>
      </c>
      <c r="C108" t="s">
        <v>1704</v>
      </c>
      <c r="D108" t="s">
        <v>1258</v>
      </c>
      <c r="E108" t="s">
        <v>8079</v>
      </c>
      <c r="F108" t="s">
        <v>10498</v>
      </c>
    </row>
    <row r="109" spans="1:6">
      <c r="A109" t="s">
        <v>1746</v>
      </c>
      <c r="B109" t="s">
        <v>5518</v>
      </c>
      <c r="C109" t="s">
        <v>1745</v>
      </c>
      <c r="D109" t="s">
        <v>1258</v>
      </c>
      <c r="E109" t="s">
        <v>8080</v>
      </c>
      <c r="F109" t="s">
        <v>10498</v>
      </c>
    </row>
    <row r="110" spans="1:6">
      <c r="A110" t="s">
        <v>1778</v>
      </c>
      <c r="B110" t="s">
        <v>5518</v>
      </c>
      <c r="C110" t="s">
        <v>1777</v>
      </c>
      <c r="D110" t="s">
        <v>1258</v>
      </c>
      <c r="E110" t="s">
        <v>8081</v>
      </c>
      <c r="F110" t="s">
        <v>10498</v>
      </c>
    </row>
    <row r="111" spans="1:6">
      <c r="A111" t="s">
        <v>1803</v>
      </c>
      <c r="B111" t="s">
        <v>5518</v>
      </c>
      <c r="C111" t="s">
        <v>1802</v>
      </c>
      <c r="D111" t="s">
        <v>1258</v>
      </c>
      <c r="E111" t="s">
        <v>8082</v>
      </c>
      <c r="F111" t="s">
        <v>10498</v>
      </c>
    </row>
    <row r="112" spans="1:6">
      <c r="A112" t="s">
        <v>1823</v>
      </c>
      <c r="B112" t="s">
        <v>5518</v>
      </c>
      <c r="C112" t="s">
        <v>1822</v>
      </c>
      <c r="D112" t="s">
        <v>1258</v>
      </c>
      <c r="E112" t="s">
        <v>8083</v>
      </c>
      <c r="F112" t="s">
        <v>10498</v>
      </c>
    </row>
    <row r="113" spans="1:6">
      <c r="A113" t="s">
        <v>1825</v>
      </c>
      <c r="B113" t="s">
        <v>5518</v>
      </c>
      <c r="C113" t="s">
        <v>1824</v>
      </c>
      <c r="D113" t="s">
        <v>1258</v>
      </c>
      <c r="E113" t="s">
        <v>8084</v>
      </c>
      <c r="F113" t="s">
        <v>10498</v>
      </c>
    </row>
    <row r="114" spans="1:6">
      <c r="A114" t="s">
        <v>1847</v>
      </c>
      <c r="B114" t="s">
        <v>5518</v>
      </c>
      <c r="C114" t="s">
        <v>1846</v>
      </c>
      <c r="D114" t="s">
        <v>1258</v>
      </c>
      <c r="E114" t="s">
        <v>8085</v>
      </c>
      <c r="F114" t="s">
        <v>10498</v>
      </c>
    </row>
    <row r="115" spans="1:6">
      <c r="A115" t="s">
        <v>1876</v>
      </c>
      <c r="B115" t="s">
        <v>5518</v>
      </c>
      <c r="C115" t="s">
        <v>1875</v>
      </c>
      <c r="D115" t="s">
        <v>1258</v>
      </c>
      <c r="E115" t="s">
        <v>8086</v>
      </c>
      <c r="F115" t="s">
        <v>10498</v>
      </c>
    </row>
    <row r="116" spans="1:6">
      <c r="A116" t="s">
        <v>1880</v>
      </c>
      <c r="B116" t="s">
        <v>5518</v>
      </c>
      <c r="C116" t="s">
        <v>1879</v>
      </c>
      <c r="D116" t="s">
        <v>1258</v>
      </c>
      <c r="E116" t="s">
        <v>8087</v>
      </c>
      <c r="F116" t="s">
        <v>10498</v>
      </c>
    </row>
    <row r="117" spans="1:6">
      <c r="A117" t="s">
        <v>1884</v>
      </c>
      <c r="B117" t="s">
        <v>5518</v>
      </c>
      <c r="C117" t="s">
        <v>1883</v>
      </c>
      <c r="D117" t="s">
        <v>1258</v>
      </c>
      <c r="E117" t="s">
        <v>8088</v>
      </c>
      <c r="F117" t="s">
        <v>10498</v>
      </c>
    </row>
    <row r="118" spans="1:6">
      <c r="A118" t="s">
        <v>1917</v>
      </c>
      <c r="B118" t="s">
        <v>5518</v>
      </c>
      <c r="C118" t="s">
        <v>1916</v>
      </c>
      <c r="D118" t="s">
        <v>1258</v>
      </c>
      <c r="E118" t="s">
        <v>8089</v>
      </c>
      <c r="F118" t="s">
        <v>10498</v>
      </c>
    </row>
    <row r="119" spans="1:6">
      <c r="A119" t="s">
        <v>1617</v>
      </c>
      <c r="B119" t="s">
        <v>5518</v>
      </c>
      <c r="C119" t="s">
        <v>1616</v>
      </c>
      <c r="D119" t="s">
        <v>1261</v>
      </c>
      <c r="E119" t="s">
        <v>8090</v>
      </c>
      <c r="F119" t="s">
        <v>10498</v>
      </c>
    </row>
    <row r="120" spans="1:6">
      <c r="A120" t="s">
        <v>1652</v>
      </c>
      <c r="B120" t="s">
        <v>5518</v>
      </c>
      <c r="C120" t="s">
        <v>1651</v>
      </c>
      <c r="D120" t="s">
        <v>1261</v>
      </c>
      <c r="E120" t="s">
        <v>8091</v>
      </c>
      <c r="F120" t="s">
        <v>10498</v>
      </c>
    </row>
    <row r="121" spans="1:6">
      <c r="A121" t="s">
        <v>6427</v>
      </c>
      <c r="B121" t="s">
        <v>5518</v>
      </c>
      <c r="C121" t="s">
        <v>6426</v>
      </c>
      <c r="D121" t="s">
        <v>1261</v>
      </c>
      <c r="E121" t="s">
        <v>8092</v>
      </c>
      <c r="F121" t="s">
        <v>10498</v>
      </c>
    </row>
    <row r="122" spans="1:6">
      <c r="A122" t="s">
        <v>1716</v>
      </c>
      <c r="B122" t="s">
        <v>5518</v>
      </c>
      <c r="C122" t="s">
        <v>1715</v>
      </c>
      <c r="D122" t="s">
        <v>1261</v>
      </c>
      <c r="E122" t="s">
        <v>8093</v>
      </c>
      <c r="F122" t="s">
        <v>10498</v>
      </c>
    </row>
    <row r="123" spans="1:6">
      <c r="A123" t="s">
        <v>1752</v>
      </c>
      <c r="B123" t="s">
        <v>5518</v>
      </c>
      <c r="C123" t="s">
        <v>1751</v>
      </c>
      <c r="D123" t="s">
        <v>1261</v>
      </c>
      <c r="E123" t="s">
        <v>8094</v>
      </c>
      <c r="F123" t="s">
        <v>10498</v>
      </c>
    </row>
    <row r="124" spans="1:6">
      <c r="A124" t="s">
        <v>1776</v>
      </c>
      <c r="B124" t="s">
        <v>5518</v>
      </c>
      <c r="C124" t="s">
        <v>1775</v>
      </c>
      <c r="D124" t="s">
        <v>1261</v>
      </c>
      <c r="E124" t="s">
        <v>8095</v>
      </c>
      <c r="F124" t="s">
        <v>10498</v>
      </c>
    </row>
    <row r="125" spans="1:6">
      <c r="A125" t="s">
        <v>1793</v>
      </c>
      <c r="B125" t="s">
        <v>5518</v>
      </c>
      <c r="C125" t="s">
        <v>7242</v>
      </c>
      <c r="D125" t="s">
        <v>1261</v>
      </c>
      <c r="E125" t="s">
        <v>8096</v>
      </c>
      <c r="F125" t="s">
        <v>10498</v>
      </c>
    </row>
    <row r="126" spans="1:6">
      <c r="A126" t="s">
        <v>6429</v>
      </c>
      <c r="B126" t="s">
        <v>5518</v>
      </c>
      <c r="C126" t="s">
        <v>6428</v>
      </c>
      <c r="D126" t="s">
        <v>1261</v>
      </c>
      <c r="E126" t="s">
        <v>8097</v>
      </c>
      <c r="F126" t="s">
        <v>10498</v>
      </c>
    </row>
    <row r="127" spans="1:6">
      <c r="A127" t="s">
        <v>1807</v>
      </c>
      <c r="B127" t="s">
        <v>5518</v>
      </c>
      <c r="C127" t="s">
        <v>1806</v>
      </c>
      <c r="D127" t="s">
        <v>1261</v>
      </c>
      <c r="E127" t="s">
        <v>8098</v>
      </c>
      <c r="F127" t="s">
        <v>10498</v>
      </c>
    </row>
    <row r="128" spans="1:6">
      <c r="A128" t="s">
        <v>1831</v>
      </c>
      <c r="B128" t="s">
        <v>5518</v>
      </c>
      <c r="C128" t="s">
        <v>1830</v>
      </c>
      <c r="D128" t="s">
        <v>1261</v>
      </c>
      <c r="E128" t="s">
        <v>8099</v>
      </c>
      <c r="F128" t="s">
        <v>10498</v>
      </c>
    </row>
    <row r="129" spans="1:6">
      <c r="A129" t="s">
        <v>1845</v>
      </c>
      <c r="B129" t="s">
        <v>5518</v>
      </c>
      <c r="C129" t="s">
        <v>1844</v>
      </c>
      <c r="D129" t="s">
        <v>1261</v>
      </c>
      <c r="E129" t="s">
        <v>8100</v>
      </c>
      <c r="F129" t="s">
        <v>10498</v>
      </c>
    </row>
    <row r="130" spans="1:6">
      <c r="A130" t="s">
        <v>1882</v>
      </c>
      <c r="B130" t="s">
        <v>5518</v>
      </c>
      <c r="C130" t="s">
        <v>1881</v>
      </c>
      <c r="D130" t="s">
        <v>1261</v>
      </c>
      <c r="E130" t="s">
        <v>8101</v>
      </c>
      <c r="F130" t="s">
        <v>10498</v>
      </c>
    </row>
    <row r="131" spans="1:6">
      <c r="A131" t="s">
        <v>1906</v>
      </c>
      <c r="B131" t="s">
        <v>5518</v>
      </c>
      <c r="C131" t="s">
        <v>1905</v>
      </c>
      <c r="D131" t="s">
        <v>1261</v>
      </c>
      <c r="E131" t="s">
        <v>8102</v>
      </c>
      <c r="F131" t="s">
        <v>10498</v>
      </c>
    </row>
    <row r="132" spans="1:6">
      <c r="A132" t="s">
        <v>1728</v>
      </c>
      <c r="B132" t="s">
        <v>5518</v>
      </c>
      <c r="C132" t="s">
        <v>1727</v>
      </c>
      <c r="D132" t="s">
        <v>1267</v>
      </c>
      <c r="E132" t="s">
        <v>8103</v>
      </c>
      <c r="F132" t="s">
        <v>10498</v>
      </c>
    </row>
    <row r="133" spans="1:6">
      <c r="A133" t="s">
        <v>1732</v>
      </c>
      <c r="B133" t="s">
        <v>5518</v>
      </c>
      <c r="C133" t="s">
        <v>1731</v>
      </c>
      <c r="D133" t="s">
        <v>1267</v>
      </c>
      <c r="E133" t="s">
        <v>8104</v>
      </c>
      <c r="F133" t="s">
        <v>10498</v>
      </c>
    </row>
    <row r="134" spans="1:6">
      <c r="A134" t="s">
        <v>1758</v>
      </c>
      <c r="B134" t="s">
        <v>5518</v>
      </c>
      <c r="C134" t="s">
        <v>1757</v>
      </c>
      <c r="D134" t="s">
        <v>1267</v>
      </c>
      <c r="E134" t="s">
        <v>8105</v>
      </c>
      <c r="F134" t="s">
        <v>10498</v>
      </c>
    </row>
    <row r="135" spans="1:6">
      <c r="A135" t="s">
        <v>1815</v>
      </c>
      <c r="B135" t="s">
        <v>5518</v>
      </c>
      <c r="C135" t="s">
        <v>1814</v>
      </c>
      <c r="D135" t="s">
        <v>1267</v>
      </c>
      <c r="E135" t="s">
        <v>8106</v>
      </c>
      <c r="F135" t="s">
        <v>10498</v>
      </c>
    </row>
    <row r="136" spans="1:6">
      <c r="A136" t="s">
        <v>1849</v>
      </c>
      <c r="B136" t="s">
        <v>5518</v>
      </c>
      <c r="C136" t="s">
        <v>1848</v>
      </c>
      <c r="D136" t="s">
        <v>1267</v>
      </c>
      <c r="E136" t="s">
        <v>8107</v>
      </c>
      <c r="F136" t="s">
        <v>10498</v>
      </c>
    </row>
    <row r="137" spans="1:6">
      <c r="A137" t="s">
        <v>1908</v>
      </c>
      <c r="B137" t="s">
        <v>5518</v>
      </c>
      <c r="C137" t="s">
        <v>1907</v>
      </c>
      <c r="D137" t="s">
        <v>1267</v>
      </c>
      <c r="E137" t="s">
        <v>8108</v>
      </c>
      <c r="F137" t="s">
        <v>10498</v>
      </c>
    </row>
    <row r="138" spans="1:6">
      <c r="A138" t="s">
        <v>1910</v>
      </c>
      <c r="B138" t="s">
        <v>5518</v>
      </c>
      <c r="C138" t="s">
        <v>1909</v>
      </c>
      <c r="D138" t="s">
        <v>1267</v>
      </c>
      <c r="E138" t="s">
        <v>8109</v>
      </c>
      <c r="F138" t="s">
        <v>10498</v>
      </c>
    </row>
    <row r="139" spans="1:6">
      <c r="A139" t="s">
        <v>1911</v>
      </c>
      <c r="B139" t="s">
        <v>5518</v>
      </c>
      <c r="C139" t="s">
        <v>1909</v>
      </c>
      <c r="D139" t="s">
        <v>1267</v>
      </c>
      <c r="E139" t="s">
        <v>8110</v>
      </c>
      <c r="F139" t="s">
        <v>10498</v>
      </c>
    </row>
    <row r="140" spans="1:6">
      <c r="A140" t="s">
        <v>6987</v>
      </c>
      <c r="B140" t="s">
        <v>5518</v>
      </c>
      <c r="C140" t="s">
        <v>7243</v>
      </c>
      <c r="D140" t="s">
        <v>1281</v>
      </c>
      <c r="E140" t="s">
        <v>8111</v>
      </c>
      <c r="F140" t="s">
        <v>10498</v>
      </c>
    </row>
    <row r="141" spans="1:6">
      <c r="A141" t="s">
        <v>6988</v>
      </c>
      <c r="B141" t="s">
        <v>5518</v>
      </c>
      <c r="C141" t="s">
        <v>7244</v>
      </c>
      <c r="D141" t="s">
        <v>1281</v>
      </c>
      <c r="E141" t="s">
        <v>8112</v>
      </c>
      <c r="F141" t="s">
        <v>10498</v>
      </c>
    </row>
    <row r="142" spans="1:6">
      <c r="A142" t="s">
        <v>1813</v>
      </c>
      <c r="B142" t="s">
        <v>5518</v>
      </c>
      <c r="C142" t="s">
        <v>1812</v>
      </c>
      <c r="D142" t="s">
        <v>1281</v>
      </c>
      <c r="E142" t="s">
        <v>8113</v>
      </c>
      <c r="F142" t="s">
        <v>10498</v>
      </c>
    </row>
    <row r="143" spans="1:6">
      <c r="A143" t="s">
        <v>6989</v>
      </c>
      <c r="B143" t="s">
        <v>5518</v>
      </c>
      <c r="C143" t="s">
        <v>7245</v>
      </c>
      <c r="D143" t="s">
        <v>1281</v>
      </c>
      <c r="E143" t="s">
        <v>8114</v>
      </c>
      <c r="F143" t="s">
        <v>10498</v>
      </c>
    </row>
    <row r="144" spans="1:6">
      <c r="A144" t="s">
        <v>6990</v>
      </c>
      <c r="B144" t="s">
        <v>5518</v>
      </c>
      <c r="C144" t="s">
        <v>7246</v>
      </c>
      <c r="D144" t="s">
        <v>1281</v>
      </c>
      <c r="E144" t="s">
        <v>8115</v>
      </c>
      <c r="F144" t="s">
        <v>10498</v>
      </c>
    </row>
    <row r="145" spans="1:6">
      <c r="A145" t="s">
        <v>1581</v>
      </c>
      <c r="B145" t="s">
        <v>5518</v>
      </c>
      <c r="C145" t="s">
        <v>1580</v>
      </c>
      <c r="D145" t="s">
        <v>1282</v>
      </c>
      <c r="E145" t="s">
        <v>8116</v>
      </c>
      <c r="F145" t="s">
        <v>10506</v>
      </c>
    </row>
    <row r="146" spans="1:6">
      <c r="A146" t="s">
        <v>1591</v>
      </c>
      <c r="B146" t="s">
        <v>5518</v>
      </c>
      <c r="C146" t="s">
        <v>1590</v>
      </c>
      <c r="D146" t="s">
        <v>1282</v>
      </c>
      <c r="E146" t="s">
        <v>8117</v>
      </c>
      <c r="F146" t="s">
        <v>10498</v>
      </c>
    </row>
    <row r="147" spans="1:6">
      <c r="A147" t="s">
        <v>1619</v>
      </c>
      <c r="B147" t="s">
        <v>5518</v>
      </c>
      <c r="C147" t="s">
        <v>992</v>
      </c>
      <c r="D147" t="s">
        <v>1282</v>
      </c>
      <c r="E147" t="s">
        <v>8118</v>
      </c>
      <c r="F147" t="s">
        <v>10498</v>
      </c>
    </row>
    <row r="148" spans="1:6">
      <c r="A148" t="s">
        <v>1644</v>
      </c>
      <c r="B148" t="s">
        <v>5518</v>
      </c>
      <c r="C148" t="s">
        <v>1643</v>
      </c>
      <c r="D148" t="s">
        <v>1282</v>
      </c>
      <c r="E148" t="s">
        <v>8119</v>
      </c>
      <c r="F148" t="s">
        <v>10498</v>
      </c>
    </row>
    <row r="149" spans="1:6">
      <c r="A149" t="s">
        <v>1683</v>
      </c>
      <c r="B149" t="s">
        <v>5518</v>
      </c>
      <c r="C149" t="s">
        <v>1682</v>
      </c>
      <c r="D149" t="s">
        <v>1282</v>
      </c>
      <c r="E149" t="s">
        <v>8120</v>
      </c>
      <c r="F149" t="s">
        <v>10506</v>
      </c>
    </row>
    <row r="150" spans="1:6">
      <c r="A150" t="s">
        <v>1711</v>
      </c>
      <c r="B150" t="s">
        <v>5518</v>
      </c>
      <c r="C150" t="s">
        <v>1710</v>
      </c>
      <c r="D150" t="s">
        <v>1282</v>
      </c>
      <c r="E150" t="s">
        <v>8121</v>
      </c>
      <c r="F150" t="s">
        <v>10498</v>
      </c>
    </row>
    <row r="151" spans="1:6">
      <c r="A151" t="s">
        <v>1714</v>
      </c>
      <c r="B151" t="s">
        <v>5518</v>
      </c>
      <c r="C151" t="s">
        <v>1713</v>
      </c>
      <c r="D151" t="s">
        <v>1282</v>
      </c>
      <c r="E151" t="s">
        <v>8122</v>
      </c>
      <c r="F151" t="s">
        <v>10498</v>
      </c>
    </row>
    <row r="152" spans="1:6">
      <c r="A152" t="s">
        <v>1720</v>
      </c>
      <c r="B152" t="s">
        <v>5518</v>
      </c>
      <c r="C152" t="s">
        <v>1719</v>
      </c>
      <c r="D152" t="s">
        <v>1282</v>
      </c>
      <c r="E152" t="s">
        <v>8123</v>
      </c>
      <c r="F152" t="s">
        <v>10498</v>
      </c>
    </row>
    <row r="153" spans="1:6">
      <c r="A153" t="s">
        <v>1722</v>
      </c>
      <c r="B153" t="s">
        <v>5518</v>
      </c>
      <c r="C153" t="s">
        <v>1721</v>
      </c>
      <c r="D153" t="s">
        <v>1282</v>
      </c>
      <c r="E153" t="s">
        <v>8124</v>
      </c>
      <c r="F153" t="s">
        <v>10498</v>
      </c>
    </row>
    <row r="154" spans="1:6">
      <c r="A154" t="s">
        <v>1724</v>
      </c>
      <c r="B154" t="s">
        <v>5518</v>
      </c>
      <c r="C154" t="s">
        <v>1723</v>
      </c>
      <c r="D154" t="s">
        <v>1282</v>
      </c>
      <c r="E154" t="s">
        <v>8125</v>
      </c>
      <c r="F154" t="s">
        <v>10506</v>
      </c>
    </row>
    <row r="155" spans="1:6">
      <c r="A155" t="s">
        <v>1730</v>
      </c>
      <c r="B155" t="s">
        <v>5518</v>
      </c>
      <c r="C155" t="s">
        <v>1729</v>
      </c>
      <c r="D155" t="s">
        <v>1282</v>
      </c>
      <c r="E155" t="s">
        <v>8126</v>
      </c>
      <c r="F155" t="s">
        <v>10498</v>
      </c>
    </row>
    <row r="156" spans="1:6">
      <c r="A156" t="s">
        <v>1748</v>
      </c>
      <c r="B156" t="s">
        <v>5518</v>
      </c>
      <c r="C156" t="s">
        <v>1747</v>
      </c>
      <c r="D156" t="s">
        <v>1282</v>
      </c>
      <c r="E156" t="s">
        <v>8127</v>
      </c>
      <c r="F156" t="s">
        <v>10506</v>
      </c>
    </row>
    <row r="157" spans="1:6">
      <c r="A157" t="s">
        <v>1768</v>
      </c>
      <c r="B157" t="s">
        <v>5518</v>
      </c>
      <c r="C157" t="s">
        <v>1767</v>
      </c>
      <c r="D157" t="s">
        <v>1282</v>
      </c>
      <c r="E157" t="s">
        <v>8128</v>
      </c>
      <c r="F157" t="s">
        <v>10498</v>
      </c>
    </row>
    <row r="158" spans="1:6">
      <c r="A158" t="s">
        <v>1772</v>
      </c>
      <c r="B158" t="s">
        <v>5518</v>
      </c>
      <c r="C158" t="s">
        <v>1771</v>
      </c>
      <c r="D158" t="s">
        <v>1282</v>
      </c>
      <c r="E158" t="s">
        <v>8129</v>
      </c>
      <c r="F158" t="s">
        <v>10498</v>
      </c>
    </row>
    <row r="159" spans="1:6">
      <c r="A159" t="s">
        <v>1792</v>
      </c>
      <c r="B159" t="s">
        <v>5518</v>
      </c>
      <c r="C159" t="s">
        <v>1791</v>
      </c>
      <c r="D159" t="s">
        <v>1282</v>
      </c>
      <c r="E159" t="s">
        <v>8130</v>
      </c>
      <c r="F159" t="s">
        <v>10498</v>
      </c>
    </row>
    <row r="160" spans="1:6">
      <c r="A160" t="s">
        <v>1819</v>
      </c>
      <c r="B160" t="s">
        <v>5518</v>
      </c>
      <c r="C160" t="s">
        <v>1818</v>
      </c>
      <c r="D160" t="s">
        <v>1282</v>
      </c>
      <c r="E160" t="s">
        <v>8131</v>
      </c>
      <c r="F160" t="s">
        <v>10498</v>
      </c>
    </row>
    <row r="161" spans="1:6">
      <c r="A161" t="s">
        <v>1827</v>
      </c>
      <c r="B161" t="s">
        <v>5518</v>
      </c>
      <c r="C161" t="s">
        <v>1826</v>
      </c>
      <c r="D161" t="s">
        <v>1282</v>
      </c>
      <c r="E161" t="s">
        <v>8132</v>
      </c>
      <c r="F161" t="s">
        <v>10498</v>
      </c>
    </row>
    <row r="162" spans="1:6">
      <c r="A162" t="s">
        <v>1839</v>
      </c>
      <c r="B162" t="s">
        <v>5518</v>
      </c>
      <c r="C162" t="s">
        <v>1838</v>
      </c>
      <c r="D162" t="s">
        <v>1282</v>
      </c>
      <c r="E162" t="s">
        <v>8133</v>
      </c>
      <c r="F162" t="s">
        <v>10506</v>
      </c>
    </row>
    <row r="163" spans="1:6">
      <c r="A163" t="s">
        <v>1866</v>
      </c>
      <c r="B163" t="s">
        <v>5518</v>
      </c>
      <c r="C163" t="s">
        <v>1865</v>
      </c>
      <c r="D163" t="s">
        <v>1282</v>
      </c>
      <c r="E163" t="s">
        <v>8134</v>
      </c>
      <c r="F163" t="s">
        <v>10498</v>
      </c>
    </row>
    <row r="164" spans="1:6">
      <c r="A164" t="s">
        <v>1915</v>
      </c>
      <c r="B164" t="s">
        <v>5518</v>
      </c>
      <c r="C164" t="s">
        <v>1914</v>
      </c>
      <c r="D164" t="s">
        <v>1282</v>
      </c>
      <c r="E164" t="s">
        <v>8135</v>
      </c>
      <c r="F164" t="s">
        <v>10498</v>
      </c>
    </row>
    <row r="165" spans="1:6">
      <c r="A165" t="s">
        <v>1851</v>
      </c>
      <c r="B165" t="s">
        <v>5518</v>
      </c>
      <c r="C165" t="s">
        <v>1850</v>
      </c>
      <c r="D165" t="s">
        <v>7588</v>
      </c>
      <c r="E165" t="s">
        <v>8136</v>
      </c>
      <c r="F165" t="s">
        <v>10498</v>
      </c>
    </row>
    <row r="166" spans="1:6">
      <c r="A166" t="s">
        <v>1853</v>
      </c>
      <c r="B166" t="s">
        <v>5518</v>
      </c>
      <c r="C166" t="s">
        <v>1852</v>
      </c>
      <c r="D166" t="s">
        <v>7588</v>
      </c>
      <c r="E166" t="s">
        <v>8137</v>
      </c>
      <c r="F166" t="s">
        <v>10498</v>
      </c>
    </row>
    <row r="167" spans="1:6">
      <c r="A167" t="s">
        <v>1736</v>
      </c>
      <c r="B167" t="s">
        <v>5518</v>
      </c>
      <c r="C167" t="s">
        <v>1735</v>
      </c>
      <c r="D167" t="s">
        <v>1325</v>
      </c>
      <c r="E167" t="s">
        <v>8138</v>
      </c>
      <c r="F167" t="s">
        <v>10498</v>
      </c>
    </row>
    <row r="168" spans="1:6">
      <c r="A168" t="s">
        <v>6991</v>
      </c>
      <c r="B168" t="s">
        <v>5518</v>
      </c>
      <c r="C168" t="s">
        <v>7247</v>
      </c>
      <c r="D168" t="s">
        <v>7589</v>
      </c>
      <c r="E168" t="s">
        <v>8139</v>
      </c>
      <c r="F168" t="s">
        <v>10498</v>
      </c>
    </row>
    <row r="169" spans="1:6">
      <c r="A169" t="s">
        <v>6992</v>
      </c>
      <c r="B169" t="s">
        <v>5518</v>
      </c>
      <c r="C169" t="s">
        <v>7248</v>
      </c>
      <c r="D169" t="s">
        <v>7590</v>
      </c>
      <c r="E169" t="s">
        <v>8140</v>
      </c>
      <c r="F169" t="s">
        <v>10498</v>
      </c>
    </row>
    <row r="170" spans="1:6">
      <c r="A170" t="s">
        <v>6993</v>
      </c>
      <c r="B170" t="s">
        <v>5518</v>
      </c>
      <c r="C170" t="s">
        <v>7249</v>
      </c>
      <c r="D170" t="s">
        <v>7590</v>
      </c>
      <c r="E170" t="s">
        <v>8141</v>
      </c>
      <c r="F170" t="s">
        <v>10498</v>
      </c>
    </row>
    <row r="171" spans="1:6">
      <c r="A171" t="s">
        <v>1646</v>
      </c>
      <c r="B171" t="s">
        <v>5518</v>
      </c>
      <c r="C171" t="s">
        <v>1645</v>
      </c>
      <c r="D171" t="s">
        <v>1338</v>
      </c>
      <c r="E171" t="s">
        <v>8142</v>
      </c>
      <c r="F171" t="s">
        <v>10498</v>
      </c>
    </row>
    <row r="172" spans="1:6">
      <c r="A172" t="s">
        <v>1658</v>
      </c>
      <c r="B172" t="s">
        <v>5518</v>
      </c>
      <c r="C172" t="s">
        <v>1657</v>
      </c>
      <c r="D172" t="s">
        <v>1338</v>
      </c>
      <c r="E172" t="s">
        <v>8143</v>
      </c>
      <c r="F172" t="s">
        <v>10498</v>
      </c>
    </row>
    <row r="173" spans="1:6">
      <c r="A173" t="s">
        <v>6994</v>
      </c>
      <c r="B173" t="s">
        <v>5518</v>
      </c>
      <c r="C173" t="s">
        <v>7250</v>
      </c>
      <c r="D173" t="s">
        <v>1338</v>
      </c>
      <c r="E173" t="s">
        <v>8144</v>
      </c>
      <c r="F173" t="s">
        <v>10507</v>
      </c>
    </row>
    <row r="174" spans="1:6">
      <c r="A174" t="s">
        <v>6431</v>
      </c>
      <c r="B174" t="s">
        <v>5518</v>
      </c>
      <c r="C174" t="s">
        <v>6430</v>
      </c>
      <c r="D174" t="s">
        <v>1338</v>
      </c>
      <c r="E174" t="s">
        <v>8145</v>
      </c>
      <c r="F174" t="s">
        <v>10498</v>
      </c>
    </row>
    <row r="175" spans="1:6">
      <c r="A175" t="s">
        <v>1868</v>
      </c>
      <c r="B175" t="s">
        <v>5518</v>
      </c>
      <c r="C175" t="s">
        <v>1867</v>
      </c>
      <c r="D175" t="s">
        <v>1338</v>
      </c>
      <c r="E175" t="s">
        <v>8146</v>
      </c>
      <c r="F175" t="s">
        <v>10498</v>
      </c>
    </row>
    <row r="176" spans="1:6">
      <c r="A176" t="s">
        <v>1874</v>
      </c>
      <c r="B176" t="s">
        <v>5518</v>
      </c>
      <c r="C176" t="s">
        <v>1873</v>
      </c>
      <c r="D176" t="s">
        <v>1338</v>
      </c>
      <c r="E176" t="s">
        <v>1873</v>
      </c>
      <c r="F176" t="s">
        <v>10498</v>
      </c>
    </row>
    <row r="177" spans="1:6">
      <c r="A177" t="s">
        <v>1921</v>
      </c>
      <c r="B177" t="s">
        <v>5518</v>
      </c>
      <c r="C177" t="s">
        <v>1920</v>
      </c>
      <c r="D177" t="s">
        <v>1338</v>
      </c>
      <c r="E177" t="s">
        <v>8147</v>
      </c>
      <c r="F177" t="s">
        <v>10498</v>
      </c>
    </row>
    <row r="178" spans="1:6">
      <c r="A178" t="s">
        <v>1902</v>
      </c>
      <c r="B178" t="s">
        <v>5518</v>
      </c>
      <c r="C178" t="s">
        <v>1901</v>
      </c>
      <c r="D178" t="s">
        <v>1342</v>
      </c>
      <c r="E178" t="s">
        <v>8148</v>
      </c>
      <c r="F178" t="s">
        <v>10508</v>
      </c>
    </row>
    <row r="179" spans="1:6">
      <c r="A179" t="s">
        <v>1693</v>
      </c>
      <c r="B179" t="s">
        <v>5518</v>
      </c>
      <c r="C179" t="s">
        <v>1692</v>
      </c>
      <c r="D179" t="s">
        <v>1345</v>
      </c>
      <c r="E179" t="s">
        <v>8149</v>
      </c>
      <c r="F179" t="s">
        <v>10498</v>
      </c>
    </row>
    <row r="180" spans="1:6">
      <c r="A180" t="s">
        <v>1621</v>
      </c>
      <c r="B180" t="s">
        <v>5518</v>
      </c>
      <c r="C180" t="s">
        <v>1620</v>
      </c>
      <c r="D180" t="s">
        <v>1361</v>
      </c>
      <c r="E180" t="s">
        <v>8150</v>
      </c>
      <c r="F180" t="s">
        <v>10509</v>
      </c>
    </row>
    <row r="181" spans="1:6">
      <c r="A181" t="s">
        <v>1648</v>
      </c>
      <c r="B181" t="s">
        <v>5518</v>
      </c>
      <c r="C181" t="s">
        <v>1647</v>
      </c>
      <c r="D181" t="s">
        <v>1361</v>
      </c>
      <c r="E181" t="s">
        <v>8151</v>
      </c>
      <c r="F181" t="s">
        <v>10509</v>
      </c>
    </row>
    <row r="182" spans="1:6">
      <c r="A182" t="s">
        <v>1668</v>
      </c>
      <c r="B182" t="s">
        <v>5518</v>
      </c>
      <c r="C182" t="s">
        <v>1667</v>
      </c>
      <c r="D182" t="s">
        <v>1361</v>
      </c>
      <c r="E182" t="s">
        <v>8152</v>
      </c>
      <c r="F182" t="s">
        <v>10509</v>
      </c>
    </row>
    <row r="183" spans="1:6">
      <c r="A183" t="s">
        <v>1673</v>
      </c>
      <c r="B183" t="s">
        <v>5518</v>
      </c>
      <c r="C183" t="s">
        <v>1672</v>
      </c>
      <c r="D183" t="s">
        <v>1361</v>
      </c>
      <c r="E183" t="s">
        <v>8153</v>
      </c>
      <c r="F183" t="s">
        <v>10509</v>
      </c>
    </row>
    <row r="184" spans="1:6">
      <c r="A184" t="s">
        <v>1701</v>
      </c>
      <c r="B184" t="s">
        <v>5518</v>
      </c>
      <c r="C184" t="s">
        <v>1700</v>
      </c>
      <c r="D184" t="s">
        <v>1361</v>
      </c>
      <c r="E184" t="s">
        <v>8154</v>
      </c>
      <c r="F184" t="s">
        <v>10509</v>
      </c>
    </row>
    <row r="185" spans="1:6">
      <c r="A185" t="s">
        <v>1718</v>
      </c>
      <c r="B185" t="s">
        <v>5518</v>
      </c>
      <c r="C185" t="s">
        <v>1717</v>
      </c>
      <c r="D185" t="s">
        <v>1361</v>
      </c>
      <c r="E185" t="s">
        <v>8155</v>
      </c>
      <c r="F185" t="s">
        <v>10509</v>
      </c>
    </row>
    <row r="186" spans="1:6">
      <c r="A186" t="s">
        <v>1742</v>
      </c>
      <c r="B186" t="s">
        <v>5518</v>
      </c>
      <c r="C186" t="s">
        <v>1741</v>
      </c>
      <c r="D186" t="s">
        <v>1361</v>
      </c>
      <c r="E186" t="s">
        <v>8156</v>
      </c>
      <c r="F186" t="s">
        <v>10509</v>
      </c>
    </row>
    <row r="187" spans="1:6">
      <c r="A187" t="s">
        <v>1811</v>
      </c>
      <c r="B187" t="s">
        <v>5518</v>
      </c>
      <c r="C187" t="s">
        <v>1810</v>
      </c>
      <c r="D187" t="s">
        <v>1361</v>
      </c>
      <c r="E187" t="s">
        <v>8157</v>
      </c>
      <c r="F187" t="s">
        <v>10498</v>
      </c>
    </row>
    <row r="188" spans="1:6">
      <c r="A188" t="s">
        <v>1837</v>
      </c>
      <c r="B188" t="s">
        <v>5518</v>
      </c>
      <c r="C188" t="s">
        <v>1836</v>
      </c>
      <c r="D188" t="s">
        <v>1361</v>
      </c>
      <c r="E188" t="s">
        <v>8158</v>
      </c>
      <c r="F188" t="s">
        <v>10509</v>
      </c>
    </row>
    <row r="189" spans="1:6">
      <c r="A189" t="s">
        <v>1900</v>
      </c>
      <c r="B189" t="s">
        <v>5518</v>
      </c>
      <c r="C189" t="s">
        <v>1899</v>
      </c>
      <c r="D189" t="s">
        <v>1361</v>
      </c>
      <c r="E189" t="s">
        <v>8159</v>
      </c>
      <c r="F189" t="s">
        <v>10509</v>
      </c>
    </row>
    <row r="190" spans="1:6">
      <c r="A190" t="s">
        <v>1734</v>
      </c>
      <c r="B190" t="s">
        <v>5518</v>
      </c>
      <c r="C190" t="s">
        <v>1733</v>
      </c>
      <c r="D190" t="s">
        <v>1375</v>
      </c>
      <c r="E190" t="s">
        <v>8160</v>
      </c>
      <c r="F190" t="s">
        <v>10498</v>
      </c>
    </row>
    <row r="191" spans="1:6">
      <c r="A191" t="s">
        <v>1602</v>
      </c>
      <c r="B191" t="s">
        <v>5518</v>
      </c>
      <c r="C191" t="s">
        <v>1601</v>
      </c>
      <c r="D191" t="s">
        <v>7591</v>
      </c>
      <c r="E191" t="s">
        <v>8161</v>
      </c>
      <c r="F191" t="s">
        <v>10498</v>
      </c>
    </row>
    <row r="192" spans="1:6">
      <c r="A192" t="s">
        <v>1638</v>
      </c>
      <c r="B192" t="s">
        <v>5518</v>
      </c>
      <c r="C192" t="s">
        <v>1637</v>
      </c>
      <c r="D192" t="s">
        <v>7591</v>
      </c>
      <c r="E192" t="s">
        <v>8162</v>
      </c>
      <c r="F192" t="s">
        <v>10498</v>
      </c>
    </row>
    <row r="193" spans="1:6">
      <c r="A193" t="s">
        <v>1662</v>
      </c>
      <c r="B193" t="s">
        <v>5518</v>
      </c>
      <c r="C193" t="s">
        <v>1661</v>
      </c>
      <c r="D193" t="s">
        <v>7591</v>
      </c>
      <c r="E193" t="s">
        <v>8163</v>
      </c>
      <c r="F193" t="s">
        <v>10498</v>
      </c>
    </row>
    <row r="194" spans="1:6">
      <c r="A194" t="s">
        <v>1738</v>
      </c>
      <c r="B194" t="s">
        <v>5518</v>
      </c>
      <c r="C194" t="s">
        <v>1737</v>
      </c>
      <c r="D194" t="s">
        <v>7591</v>
      </c>
      <c r="E194" t="s">
        <v>8164</v>
      </c>
      <c r="F194" t="s">
        <v>10498</v>
      </c>
    </row>
    <row r="195" spans="1:6">
      <c r="A195" t="s">
        <v>1740</v>
      </c>
      <c r="B195" t="s">
        <v>5518</v>
      </c>
      <c r="C195" t="s">
        <v>1739</v>
      </c>
      <c r="D195" t="s">
        <v>7591</v>
      </c>
      <c r="E195" t="s">
        <v>8165</v>
      </c>
      <c r="F195" t="s">
        <v>10498</v>
      </c>
    </row>
    <row r="196" spans="1:6">
      <c r="A196" t="s">
        <v>1764</v>
      </c>
      <c r="B196" t="s">
        <v>5518</v>
      </c>
      <c r="C196" t="s">
        <v>1763</v>
      </c>
      <c r="D196" t="s">
        <v>7591</v>
      </c>
      <c r="E196" t="s">
        <v>8166</v>
      </c>
      <c r="F196" t="s">
        <v>10498</v>
      </c>
    </row>
    <row r="197" spans="1:6">
      <c r="A197" t="s">
        <v>1774</v>
      </c>
      <c r="B197" t="s">
        <v>5518</v>
      </c>
      <c r="C197" t="s">
        <v>1773</v>
      </c>
      <c r="D197" t="s">
        <v>7591</v>
      </c>
      <c r="E197" t="s">
        <v>8167</v>
      </c>
      <c r="F197" t="s">
        <v>10498</v>
      </c>
    </row>
    <row r="198" spans="1:6">
      <c r="A198" t="s">
        <v>1799</v>
      </c>
      <c r="B198" t="s">
        <v>5518</v>
      </c>
      <c r="C198" t="s">
        <v>1798</v>
      </c>
      <c r="D198" t="s">
        <v>7591</v>
      </c>
      <c r="E198" t="s">
        <v>8168</v>
      </c>
      <c r="F198" t="s">
        <v>10498</v>
      </c>
    </row>
    <row r="199" spans="1:6">
      <c r="A199" t="s">
        <v>1801</v>
      </c>
      <c r="B199" t="s">
        <v>5518</v>
      </c>
      <c r="C199" t="s">
        <v>1800</v>
      </c>
      <c r="D199" t="s">
        <v>7591</v>
      </c>
      <c r="E199" t="s">
        <v>8169</v>
      </c>
      <c r="F199" t="s">
        <v>10498</v>
      </c>
    </row>
    <row r="200" spans="1:6">
      <c r="A200" t="s">
        <v>1878</v>
      </c>
      <c r="B200" t="s">
        <v>5518</v>
      </c>
      <c r="C200" t="s">
        <v>1877</v>
      </c>
      <c r="D200" t="s">
        <v>7591</v>
      </c>
      <c r="E200" t="s">
        <v>8170</v>
      </c>
      <c r="F200" t="s">
        <v>10498</v>
      </c>
    </row>
    <row r="201" spans="1:6">
      <c r="A201" t="s">
        <v>1919</v>
      </c>
      <c r="B201" t="s">
        <v>5518</v>
      </c>
      <c r="C201" t="s">
        <v>1918</v>
      </c>
      <c r="D201" t="s">
        <v>7591</v>
      </c>
      <c r="E201" t="s">
        <v>8171</v>
      </c>
      <c r="F201" t="s">
        <v>10498</v>
      </c>
    </row>
    <row r="202" spans="1:6">
      <c r="A202" t="s">
        <v>1756</v>
      </c>
      <c r="B202" t="s">
        <v>5518</v>
      </c>
      <c r="C202" t="s">
        <v>1755</v>
      </c>
      <c r="D202" t="s">
        <v>1400</v>
      </c>
      <c r="E202" t="s">
        <v>8172</v>
      </c>
      <c r="F202" t="s">
        <v>10498</v>
      </c>
    </row>
    <row r="203" spans="1:6">
      <c r="A203" t="s">
        <v>1664</v>
      </c>
      <c r="B203" t="s">
        <v>5518</v>
      </c>
      <c r="C203" t="s">
        <v>1663</v>
      </c>
      <c r="D203" t="s">
        <v>1407</v>
      </c>
      <c r="E203" t="s">
        <v>8173</v>
      </c>
      <c r="F203" t="s">
        <v>10498</v>
      </c>
    </row>
    <row r="204" spans="1:6">
      <c r="A204" t="s">
        <v>1679</v>
      </c>
      <c r="B204" t="s">
        <v>5518</v>
      </c>
      <c r="C204" t="s">
        <v>1678</v>
      </c>
      <c r="D204" t="s">
        <v>1407</v>
      </c>
      <c r="E204" t="s">
        <v>8174</v>
      </c>
      <c r="F204" t="s">
        <v>10510</v>
      </c>
    </row>
    <row r="205" spans="1:6">
      <c r="A205" t="s">
        <v>1695</v>
      </c>
      <c r="B205" t="s">
        <v>5518</v>
      </c>
      <c r="C205" t="s">
        <v>1694</v>
      </c>
      <c r="D205" t="s">
        <v>1407</v>
      </c>
      <c r="E205" t="s">
        <v>8175</v>
      </c>
      <c r="F205" t="s">
        <v>10498</v>
      </c>
    </row>
    <row r="206" spans="1:6">
      <c r="A206" t="s">
        <v>1699</v>
      </c>
      <c r="B206" t="s">
        <v>5518</v>
      </c>
      <c r="C206" t="s">
        <v>1698</v>
      </c>
      <c r="D206" t="s">
        <v>1407</v>
      </c>
      <c r="E206" t="s">
        <v>8176</v>
      </c>
      <c r="F206" t="s">
        <v>10498</v>
      </c>
    </row>
    <row r="207" spans="1:6">
      <c r="A207" t="s">
        <v>1797</v>
      </c>
      <c r="B207" t="s">
        <v>5518</v>
      </c>
      <c r="C207" t="s">
        <v>1796</v>
      </c>
      <c r="D207" t="s">
        <v>1407</v>
      </c>
      <c r="E207" t="s">
        <v>8177</v>
      </c>
      <c r="F207" t="s">
        <v>10510</v>
      </c>
    </row>
    <row r="208" spans="1:6">
      <c r="A208" t="s">
        <v>1860</v>
      </c>
      <c r="B208" t="s">
        <v>5518</v>
      </c>
      <c r="C208" t="s">
        <v>1859</v>
      </c>
      <c r="D208" t="s">
        <v>1407</v>
      </c>
      <c r="E208" t="s">
        <v>8178</v>
      </c>
      <c r="F208" t="s">
        <v>10498</v>
      </c>
    </row>
    <row r="209" spans="1:6">
      <c r="A209" t="s">
        <v>1872</v>
      </c>
      <c r="B209" t="s">
        <v>5518</v>
      </c>
      <c r="C209" t="s">
        <v>1871</v>
      </c>
      <c r="D209" t="s">
        <v>1407</v>
      </c>
      <c r="E209" t="s">
        <v>8179</v>
      </c>
      <c r="F209" t="s">
        <v>10498</v>
      </c>
    </row>
    <row r="210" spans="1:6">
      <c r="A210" t="s">
        <v>1896</v>
      </c>
      <c r="B210" t="s">
        <v>5518</v>
      </c>
      <c r="C210" t="s">
        <v>1895</v>
      </c>
      <c r="D210" t="s">
        <v>1407</v>
      </c>
      <c r="E210" t="s">
        <v>8180</v>
      </c>
      <c r="F210" t="s">
        <v>10498</v>
      </c>
    </row>
    <row r="211" spans="1:6">
      <c r="A211" t="s">
        <v>1898</v>
      </c>
      <c r="B211" t="s">
        <v>5518</v>
      </c>
      <c r="C211" t="s">
        <v>1897</v>
      </c>
      <c r="D211" t="s">
        <v>1407</v>
      </c>
      <c r="E211" t="s">
        <v>8181</v>
      </c>
      <c r="F211" t="s">
        <v>10498</v>
      </c>
    </row>
    <row r="212" spans="1:6">
      <c r="A212" t="s">
        <v>1681</v>
      </c>
      <c r="B212" t="s">
        <v>5518</v>
      </c>
      <c r="C212" t="s">
        <v>1680</v>
      </c>
      <c r="D212" t="s">
        <v>1418</v>
      </c>
      <c r="E212" t="s">
        <v>8182</v>
      </c>
      <c r="F212" t="s">
        <v>10498</v>
      </c>
    </row>
    <row r="213" spans="1:6">
      <c r="A213" t="s">
        <v>1754</v>
      </c>
      <c r="B213" t="s">
        <v>5518</v>
      </c>
      <c r="C213" t="s">
        <v>1753</v>
      </c>
      <c r="D213" t="s">
        <v>1449</v>
      </c>
      <c r="E213" t="s">
        <v>8183</v>
      </c>
      <c r="F213" t="s">
        <v>10511</v>
      </c>
    </row>
    <row r="214" spans="1:6">
      <c r="A214" t="s">
        <v>1760</v>
      </c>
      <c r="B214" t="s">
        <v>5518</v>
      </c>
      <c r="C214" t="s">
        <v>1759</v>
      </c>
      <c r="D214" t="s">
        <v>1449</v>
      </c>
      <c r="E214" t="s">
        <v>8184</v>
      </c>
      <c r="F214" t="s">
        <v>10511</v>
      </c>
    </row>
    <row r="215" spans="1:6">
      <c r="A215" t="s">
        <v>1790</v>
      </c>
      <c r="B215" t="s">
        <v>5518</v>
      </c>
      <c r="C215" t="s">
        <v>1789</v>
      </c>
      <c r="D215" t="s">
        <v>1449</v>
      </c>
      <c r="E215" t="s">
        <v>8185</v>
      </c>
      <c r="F215" t="s">
        <v>10511</v>
      </c>
    </row>
    <row r="216" spans="1:6">
      <c r="A216" t="s">
        <v>1809</v>
      </c>
      <c r="B216" t="s">
        <v>5518</v>
      </c>
      <c r="C216" t="s">
        <v>1808</v>
      </c>
      <c r="D216" t="s">
        <v>1449</v>
      </c>
      <c r="E216" t="s">
        <v>8186</v>
      </c>
      <c r="F216" t="s">
        <v>10511</v>
      </c>
    </row>
    <row r="217" spans="1:6">
      <c r="A217" t="s">
        <v>1640</v>
      </c>
      <c r="B217" t="s">
        <v>5518</v>
      </c>
      <c r="C217" t="s">
        <v>1639</v>
      </c>
      <c r="D217" t="s">
        <v>1452</v>
      </c>
      <c r="E217" t="s">
        <v>8187</v>
      </c>
      <c r="F217" t="s">
        <v>10498</v>
      </c>
    </row>
    <row r="218" spans="1:6">
      <c r="A218" t="s">
        <v>1707</v>
      </c>
      <c r="B218" t="s">
        <v>5518</v>
      </c>
      <c r="C218" t="s">
        <v>1706</v>
      </c>
      <c r="D218" t="s">
        <v>1452</v>
      </c>
      <c r="E218" t="s">
        <v>8188</v>
      </c>
      <c r="F218" t="s">
        <v>10498</v>
      </c>
    </row>
    <row r="219" spans="1:6">
      <c r="A219" t="s">
        <v>1904</v>
      </c>
      <c r="B219" t="s">
        <v>5518</v>
      </c>
      <c r="C219" t="s">
        <v>1903</v>
      </c>
      <c r="D219" t="s">
        <v>1452</v>
      </c>
      <c r="E219" t="s">
        <v>8189</v>
      </c>
      <c r="F219" t="s">
        <v>10498</v>
      </c>
    </row>
    <row r="220" spans="1:6">
      <c r="A220" t="s">
        <v>1924</v>
      </c>
      <c r="B220" t="s">
        <v>5519</v>
      </c>
      <c r="C220" t="s">
        <v>1923</v>
      </c>
      <c r="D220" t="s">
        <v>966</v>
      </c>
      <c r="E220" t="s">
        <v>8190</v>
      </c>
      <c r="F220" t="s">
        <v>10512</v>
      </c>
    </row>
    <row r="221" spans="1:6">
      <c r="A221" t="s">
        <v>1935</v>
      </c>
      <c r="B221" t="s">
        <v>5519</v>
      </c>
      <c r="C221" t="s">
        <v>7251</v>
      </c>
      <c r="D221" t="s">
        <v>966</v>
      </c>
      <c r="E221" t="s">
        <v>8191</v>
      </c>
      <c r="F221" t="s">
        <v>10498</v>
      </c>
    </row>
    <row r="222" spans="1:6">
      <c r="A222" t="s">
        <v>6995</v>
      </c>
      <c r="B222" t="s">
        <v>5519</v>
      </c>
      <c r="C222" t="s">
        <v>7252</v>
      </c>
      <c r="D222" t="s">
        <v>966</v>
      </c>
      <c r="E222" t="s">
        <v>8192</v>
      </c>
      <c r="F222" t="s">
        <v>10498</v>
      </c>
    </row>
    <row r="223" spans="1:6">
      <c r="A223" t="s">
        <v>1937</v>
      </c>
      <c r="B223" t="s">
        <v>5519</v>
      </c>
      <c r="C223" t="s">
        <v>1936</v>
      </c>
      <c r="D223" t="s">
        <v>966</v>
      </c>
      <c r="E223" t="s">
        <v>8193</v>
      </c>
      <c r="F223" t="s">
        <v>10498</v>
      </c>
    </row>
    <row r="224" spans="1:6">
      <c r="A224" t="s">
        <v>1922</v>
      </c>
      <c r="B224" t="s">
        <v>5519</v>
      </c>
      <c r="C224" t="s">
        <v>1940</v>
      </c>
      <c r="D224" t="s">
        <v>966</v>
      </c>
      <c r="E224" t="s">
        <v>8194</v>
      </c>
      <c r="F224" t="s">
        <v>10513</v>
      </c>
    </row>
    <row r="225" spans="1:6">
      <c r="A225" t="s">
        <v>1968</v>
      </c>
      <c r="B225" t="s">
        <v>5519</v>
      </c>
      <c r="C225" t="s">
        <v>1967</v>
      </c>
      <c r="D225" t="s">
        <v>966</v>
      </c>
      <c r="E225" t="s">
        <v>8195</v>
      </c>
      <c r="F225" t="s">
        <v>10498</v>
      </c>
    </row>
    <row r="226" spans="1:6">
      <c r="A226" t="s">
        <v>6996</v>
      </c>
      <c r="B226" t="s">
        <v>5519</v>
      </c>
      <c r="C226" t="s">
        <v>7253</v>
      </c>
      <c r="D226" t="s">
        <v>966</v>
      </c>
      <c r="E226" t="s">
        <v>8196</v>
      </c>
      <c r="F226" t="s">
        <v>10498</v>
      </c>
    </row>
    <row r="227" spans="1:6">
      <c r="A227" t="s">
        <v>1980</v>
      </c>
      <c r="B227" t="s">
        <v>5519</v>
      </c>
      <c r="C227" t="s">
        <v>1979</v>
      </c>
      <c r="D227" t="s">
        <v>966</v>
      </c>
      <c r="E227" t="s">
        <v>8197</v>
      </c>
      <c r="F227" t="s">
        <v>10498</v>
      </c>
    </row>
    <row r="228" spans="1:6">
      <c r="A228" t="s">
        <v>1995</v>
      </c>
      <c r="B228" t="s">
        <v>5519</v>
      </c>
      <c r="C228" t="s">
        <v>1994</v>
      </c>
      <c r="D228" t="s">
        <v>966</v>
      </c>
      <c r="E228" t="s">
        <v>8198</v>
      </c>
      <c r="F228" t="s">
        <v>10498</v>
      </c>
    </row>
    <row r="229" spans="1:6">
      <c r="A229" t="s">
        <v>1996</v>
      </c>
      <c r="B229" t="s">
        <v>5519</v>
      </c>
      <c r="C229" t="s">
        <v>7254</v>
      </c>
      <c r="D229" t="s">
        <v>966</v>
      </c>
      <c r="E229" t="s">
        <v>8199</v>
      </c>
      <c r="F229" t="s">
        <v>10498</v>
      </c>
    </row>
    <row r="230" spans="1:6">
      <c r="A230" t="s">
        <v>2014</v>
      </c>
      <c r="B230" t="s">
        <v>5519</v>
      </c>
      <c r="C230" t="s">
        <v>2013</v>
      </c>
      <c r="D230" t="s">
        <v>966</v>
      </c>
      <c r="E230" t="s">
        <v>8200</v>
      </c>
      <c r="F230" t="s">
        <v>10498</v>
      </c>
    </row>
    <row r="231" spans="1:6">
      <c r="A231" t="s">
        <v>2015</v>
      </c>
      <c r="B231" t="s">
        <v>5519</v>
      </c>
      <c r="C231" t="s">
        <v>2013</v>
      </c>
      <c r="D231" t="s">
        <v>966</v>
      </c>
      <c r="E231" t="s">
        <v>8201</v>
      </c>
      <c r="F231" t="s">
        <v>10498</v>
      </c>
    </row>
    <row r="232" spans="1:6">
      <c r="A232" t="s">
        <v>2040</v>
      </c>
      <c r="B232" t="s">
        <v>5519</v>
      </c>
      <c r="C232" t="s">
        <v>2039</v>
      </c>
      <c r="D232" t="s">
        <v>966</v>
      </c>
      <c r="E232" t="s">
        <v>8202</v>
      </c>
      <c r="F232" t="s">
        <v>10514</v>
      </c>
    </row>
    <row r="233" spans="1:6">
      <c r="A233" t="s">
        <v>2041</v>
      </c>
      <c r="B233" t="s">
        <v>5519</v>
      </c>
      <c r="C233" t="s">
        <v>7255</v>
      </c>
      <c r="D233" t="s">
        <v>966</v>
      </c>
      <c r="E233" t="s">
        <v>8203</v>
      </c>
      <c r="F233" t="s">
        <v>10498</v>
      </c>
    </row>
    <row r="234" spans="1:6">
      <c r="A234" t="s">
        <v>2043</v>
      </c>
      <c r="B234" t="s">
        <v>5519</v>
      </c>
      <c r="C234" t="s">
        <v>2042</v>
      </c>
      <c r="D234" t="s">
        <v>966</v>
      </c>
      <c r="E234" t="s">
        <v>8204</v>
      </c>
      <c r="F234" t="s">
        <v>10498</v>
      </c>
    </row>
    <row r="235" spans="1:6">
      <c r="A235" t="s">
        <v>2045</v>
      </c>
      <c r="B235" t="s">
        <v>5519</v>
      </c>
      <c r="C235" t="s">
        <v>2044</v>
      </c>
      <c r="D235" t="s">
        <v>966</v>
      </c>
      <c r="E235" t="s">
        <v>8205</v>
      </c>
      <c r="F235" t="s">
        <v>10498</v>
      </c>
    </row>
    <row r="236" spans="1:6">
      <c r="A236" t="s">
        <v>2051</v>
      </c>
      <c r="B236" t="s">
        <v>5519</v>
      </c>
      <c r="C236" t="s">
        <v>2050</v>
      </c>
      <c r="D236" t="s">
        <v>966</v>
      </c>
      <c r="E236" t="s">
        <v>8206</v>
      </c>
      <c r="F236" t="s">
        <v>10498</v>
      </c>
    </row>
    <row r="237" spans="1:6">
      <c r="A237" t="s">
        <v>2063</v>
      </c>
      <c r="B237" t="s">
        <v>5519</v>
      </c>
      <c r="C237" t="s">
        <v>2062</v>
      </c>
      <c r="D237" t="s">
        <v>966</v>
      </c>
      <c r="E237" t="s">
        <v>8207</v>
      </c>
      <c r="F237" t="s">
        <v>10498</v>
      </c>
    </row>
    <row r="238" spans="1:6">
      <c r="A238" t="s">
        <v>2075</v>
      </c>
      <c r="B238" t="s">
        <v>5519</v>
      </c>
      <c r="C238" t="s">
        <v>2074</v>
      </c>
      <c r="D238" t="s">
        <v>966</v>
      </c>
      <c r="E238" t="s">
        <v>8208</v>
      </c>
      <c r="F238" t="s">
        <v>10498</v>
      </c>
    </row>
    <row r="239" spans="1:6">
      <c r="A239" t="s">
        <v>2077</v>
      </c>
      <c r="B239" t="s">
        <v>5519</v>
      </c>
      <c r="C239" t="s">
        <v>2076</v>
      </c>
      <c r="D239" t="s">
        <v>966</v>
      </c>
      <c r="E239" t="s">
        <v>8209</v>
      </c>
      <c r="F239" t="s">
        <v>10498</v>
      </c>
    </row>
    <row r="240" spans="1:6">
      <c r="A240" t="s">
        <v>2083</v>
      </c>
      <c r="B240" t="s">
        <v>5519</v>
      </c>
      <c r="C240" t="s">
        <v>2082</v>
      </c>
      <c r="D240" t="s">
        <v>966</v>
      </c>
      <c r="E240" t="s">
        <v>8210</v>
      </c>
      <c r="F240" t="s">
        <v>10498</v>
      </c>
    </row>
    <row r="241" spans="1:6">
      <c r="A241" t="s">
        <v>2103</v>
      </c>
      <c r="B241" t="s">
        <v>5519</v>
      </c>
      <c r="C241" t="s">
        <v>2102</v>
      </c>
      <c r="D241" t="s">
        <v>966</v>
      </c>
      <c r="E241" t="s">
        <v>8211</v>
      </c>
      <c r="F241" t="s">
        <v>10498</v>
      </c>
    </row>
    <row r="242" spans="1:6">
      <c r="A242" t="s">
        <v>2121</v>
      </c>
      <c r="B242" t="s">
        <v>5519</v>
      </c>
      <c r="C242" t="s">
        <v>2120</v>
      </c>
      <c r="D242" t="s">
        <v>966</v>
      </c>
      <c r="E242" t="s">
        <v>8212</v>
      </c>
      <c r="F242" t="s">
        <v>10498</v>
      </c>
    </row>
    <row r="243" spans="1:6">
      <c r="A243" t="s">
        <v>2125</v>
      </c>
      <c r="B243" t="s">
        <v>5519</v>
      </c>
      <c r="C243" t="s">
        <v>2124</v>
      </c>
      <c r="D243" t="s">
        <v>966</v>
      </c>
      <c r="E243" t="s">
        <v>8213</v>
      </c>
      <c r="F243" t="s">
        <v>10498</v>
      </c>
    </row>
    <row r="244" spans="1:6">
      <c r="A244" t="s">
        <v>2131</v>
      </c>
      <c r="B244" t="s">
        <v>5519</v>
      </c>
      <c r="C244" t="s">
        <v>2130</v>
      </c>
      <c r="D244" t="s">
        <v>966</v>
      </c>
      <c r="E244" t="s">
        <v>8214</v>
      </c>
      <c r="F244" t="s">
        <v>10498</v>
      </c>
    </row>
    <row r="245" spans="1:6">
      <c r="A245" t="s">
        <v>2139</v>
      </c>
      <c r="B245" t="s">
        <v>5519</v>
      </c>
      <c r="C245" t="s">
        <v>2138</v>
      </c>
      <c r="D245" t="s">
        <v>966</v>
      </c>
      <c r="E245" t="s">
        <v>8215</v>
      </c>
      <c r="F245" t="s">
        <v>10498</v>
      </c>
    </row>
    <row r="246" spans="1:6">
      <c r="A246" t="s">
        <v>2141</v>
      </c>
      <c r="B246" t="s">
        <v>5519</v>
      </c>
      <c r="C246" t="s">
        <v>2140</v>
      </c>
      <c r="D246" t="s">
        <v>966</v>
      </c>
      <c r="E246" t="s">
        <v>8216</v>
      </c>
      <c r="F246" t="s">
        <v>10498</v>
      </c>
    </row>
    <row r="247" spans="1:6">
      <c r="A247" t="s">
        <v>6437</v>
      </c>
      <c r="B247" t="s">
        <v>5519</v>
      </c>
      <c r="C247" t="s">
        <v>6436</v>
      </c>
      <c r="D247" t="s">
        <v>966</v>
      </c>
      <c r="E247" t="s">
        <v>8217</v>
      </c>
      <c r="F247" t="s">
        <v>10498</v>
      </c>
    </row>
    <row r="248" spans="1:6">
      <c r="A248" t="s">
        <v>2147</v>
      </c>
      <c r="B248" t="s">
        <v>5519</v>
      </c>
      <c r="C248" t="s">
        <v>2146</v>
      </c>
      <c r="D248" t="s">
        <v>966</v>
      </c>
      <c r="E248" t="s">
        <v>8218</v>
      </c>
      <c r="F248" t="s">
        <v>10498</v>
      </c>
    </row>
    <row r="249" spans="1:6">
      <c r="A249" t="s">
        <v>2167</v>
      </c>
      <c r="B249" t="s">
        <v>5519</v>
      </c>
      <c r="C249" t="s">
        <v>2166</v>
      </c>
      <c r="D249" t="s">
        <v>966</v>
      </c>
      <c r="E249" t="s">
        <v>8219</v>
      </c>
      <c r="F249" t="s">
        <v>10513</v>
      </c>
    </row>
    <row r="250" spans="1:6">
      <c r="A250" t="s">
        <v>2179</v>
      </c>
      <c r="B250" t="s">
        <v>5519</v>
      </c>
      <c r="C250" t="s">
        <v>2178</v>
      </c>
      <c r="D250" t="s">
        <v>966</v>
      </c>
      <c r="E250" t="s">
        <v>8220</v>
      </c>
      <c r="F250" t="s">
        <v>10498</v>
      </c>
    </row>
    <row r="251" spans="1:6">
      <c r="A251" t="s">
        <v>2191</v>
      </c>
      <c r="B251" t="s">
        <v>5519</v>
      </c>
      <c r="C251" t="s">
        <v>2190</v>
      </c>
      <c r="D251" t="s">
        <v>966</v>
      </c>
      <c r="E251" t="s">
        <v>8221</v>
      </c>
      <c r="F251" t="s">
        <v>10498</v>
      </c>
    </row>
    <row r="252" spans="1:6">
      <c r="A252" t="s">
        <v>2201</v>
      </c>
      <c r="B252" t="s">
        <v>5519</v>
      </c>
      <c r="C252" t="s">
        <v>2200</v>
      </c>
      <c r="D252" t="s">
        <v>966</v>
      </c>
      <c r="E252" t="s">
        <v>8222</v>
      </c>
      <c r="F252" t="s">
        <v>10498</v>
      </c>
    </row>
    <row r="253" spans="1:6">
      <c r="A253" t="s">
        <v>2203</v>
      </c>
      <c r="B253" t="s">
        <v>5519</v>
      </c>
      <c r="C253" t="s">
        <v>2202</v>
      </c>
      <c r="D253" t="s">
        <v>966</v>
      </c>
      <c r="E253" t="s">
        <v>8223</v>
      </c>
      <c r="F253" t="s">
        <v>10498</v>
      </c>
    </row>
    <row r="254" spans="1:6">
      <c r="A254" t="s">
        <v>6433</v>
      </c>
      <c r="B254" t="s">
        <v>5519</v>
      </c>
      <c r="C254" t="s">
        <v>6432</v>
      </c>
      <c r="D254" t="s">
        <v>966</v>
      </c>
      <c r="E254" t="s">
        <v>8224</v>
      </c>
      <c r="F254" t="s">
        <v>10498</v>
      </c>
    </row>
    <row r="255" spans="1:6">
      <c r="A255" t="s">
        <v>2209</v>
      </c>
      <c r="B255" t="s">
        <v>5519</v>
      </c>
      <c r="C255" t="s">
        <v>2208</v>
      </c>
      <c r="D255" t="s">
        <v>966</v>
      </c>
      <c r="E255" t="s">
        <v>8225</v>
      </c>
      <c r="F255" t="s">
        <v>10498</v>
      </c>
    </row>
    <row r="256" spans="1:6">
      <c r="A256" t="s">
        <v>2242</v>
      </c>
      <c r="B256" t="s">
        <v>5519</v>
      </c>
      <c r="C256" t="s">
        <v>2241</v>
      </c>
      <c r="D256" t="s">
        <v>966</v>
      </c>
      <c r="E256" t="s">
        <v>8226</v>
      </c>
      <c r="F256" t="s">
        <v>10498</v>
      </c>
    </row>
    <row r="257" spans="1:6">
      <c r="A257" t="s">
        <v>2244</v>
      </c>
      <c r="B257" t="s">
        <v>5519</v>
      </c>
      <c r="C257" t="s">
        <v>2243</v>
      </c>
      <c r="D257" t="s">
        <v>966</v>
      </c>
      <c r="E257" t="s">
        <v>8227</v>
      </c>
      <c r="F257" t="s">
        <v>10498</v>
      </c>
    </row>
    <row r="258" spans="1:6">
      <c r="A258" t="s">
        <v>2248</v>
      </c>
      <c r="B258" t="s">
        <v>5519</v>
      </c>
      <c r="C258" t="s">
        <v>2247</v>
      </c>
      <c r="D258" t="s">
        <v>966</v>
      </c>
      <c r="E258" t="s">
        <v>8228</v>
      </c>
      <c r="F258" t="s">
        <v>10515</v>
      </c>
    </row>
    <row r="259" spans="1:6">
      <c r="A259" t="s">
        <v>2253</v>
      </c>
      <c r="B259" t="s">
        <v>5519</v>
      </c>
      <c r="C259" t="s">
        <v>2252</v>
      </c>
      <c r="D259" t="s">
        <v>966</v>
      </c>
      <c r="E259" t="s">
        <v>8229</v>
      </c>
      <c r="F259" t="s">
        <v>10498</v>
      </c>
    </row>
    <row r="260" spans="1:6">
      <c r="A260" t="s">
        <v>2255</v>
      </c>
      <c r="B260" t="s">
        <v>5519</v>
      </c>
      <c r="C260" t="s">
        <v>2254</v>
      </c>
      <c r="D260" t="s">
        <v>966</v>
      </c>
      <c r="E260" t="s">
        <v>8230</v>
      </c>
      <c r="F260" t="s">
        <v>10498</v>
      </c>
    </row>
    <row r="261" spans="1:6">
      <c r="A261" t="s">
        <v>2257</v>
      </c>
      <c r="B261" t="s">
        <v>5519</v>
      </c>
      <c r="C261" t="s">
        <v>2256</v>
      </c>
      <c r="D261" t="s">
        <v>966</v>
      </c>
      <c r="E261" t="s">
        <v>8231</v>
      </c>
      <c r="F261" t="s">
        <v>10498</v>
      </c>
    </row>
    <row r="262" spans="1:6">
      <c r="A262" t="s">
        <v>2292</v>
      </c>
      <c r="B262" t="s">
        <v>5519</v>
      </c>
      <c r="C262" t="s">
        <v>2291</v>
      </c>
      <c r="D262" t="s">
        <v>966</v>
      </c>
      <c r="E262" t="s">
        <v>8232</v>
      </c>
      <c r="F262" t="s">
        <v>10498</v>
      </c>
    </row>
    <row r="263" spans="1:6">
      <c r="A263" t="s">
        <v>2312</v>
      </c>
      <c r="B263" t="s">
        <v>5519</v>
      </c>
      <c r="C263" t="s">
        <v>2311</v>
      </c>
      <c r="D263" t="s">
        <v>966</v>
      </c>
      <c r="E263" t="s">
        <v>8233</v>
      </c>
      <c r="F263" t="s">
        <v>10498</v>
      </c>
    </row>
    <row r="264" spans="1:6">
      <c r="A264" t="s">
        <v>2324</v>
      </c>
      <c r="B264" t="s">
        <v>5519</v>
      </c>
      <c r="C264" t="s">
        <v>2323</v>
      </c>
      <c r="D264" t="s">
        <v>966</v>
      </c>
      <c r="E264" t="s">
        <v>8234</v>
      </c>
      <c r="F264" t="s">
        <v>10498</v>
      </c>
    </row>
    <row r="265" spans="1:6">
      <c r="A265" t="s">
        <v>2404</v>
      </c>
      <c r="B265" t="s">
        <v>5519</v>
      </c>
      <c r="C265" t="s">
        <v>2403</v>
      </c>
      <c r="D265" t="s">
        <v>966</v>
      </c>
      <c r="E265" t="s">
        <v>8235</v>
      </c>
      <c r="F265" t="s">
        <v>10498</v>
      </c>
    </row>
    <row r="266" spans="1:6">
      <c r="A266" t="s">
        <v>2413</v>
      </c>
      <c r="B266" t="s">
        <v>5519</v>
      </c>
      <c r="C266" t="s">
        <v>2412</v>
      </c>
      <c r="D266" t="s">
        <v>966</v>
      </c>
      <c r="E266" t="s">
        <v>8236</v>
      </c>
      <c r="F266" t="s">
        <v>10498</v>
      </c>
    </row>
    <row r="267" spans="1:6">
      <c r="A267" t="s">
        <v>2429</v>
      </c>
      <c r="B267" t="s">
        <v>5519</v>
      </c>
      <c r="C267" t="s">
        <v>2428</v>
      </c>
      <c r="D267" t="s">
        <v>966</v>
      </c>
      <c r="E267" t="s">
        <v>8237</v>
      </c>
      <c r="F267" t="s">
        <v>10498</v>
      </c>
    </row>
    <row r="268" spans="1:6">
      <c r="A268" t="s">
        <v>6997</v>
      </c>
      <c r="B268" t="s">
        <v>5519</v>
      </c>
      <c r="C268" t="s">
        <v>7256</v>
      </c>
      <c r="D268" t="s">
        <v>966</v>
      </c>
      <c r="E268" t="s">
        <v>8238</v>
      </c>
      <c r="F268" t="s">
        <v>10498</v>
      </c>
    </row>
    <row r="269" spans="1:6">
      <c r="A269" t="s">
        <v>6998</v>
      </c>
      <c r="B269" t="s">
        <v>5519</v>
      </c>
      <c r="C269" t="s">
        <v>7257</v>
      </c>
      <c r="D269" t="s">
        <v>966</v>
      </c>
      <c r="E269" t="s">
        <v>8239</v>
      </c>
      <c r="F269" t="s">
        <v>10498</v>
      </c>
    </row>
    <row r="270" spans="1:6">
      <c r="A270" t="s">
        <v>2465</v>
      </c>
      <c r="B270" t="s">
        <v>5519</v>
      </c>
      <c r="C270" t="s">
        <v>2464</v>
      </c>
      <c r="D270" t="s">
        <v>966</v>
      </c>
      <c r="E270" t="s">
        <v>8240</v>
      </c>
      <c r="F270" t="s">
        <v>10498</v>
      </c>
    </row>
    <row r="271" spans="1:6">
      <c r="A271" t="s">
        <v>2487</v>
      </c>
      <c r="B271" t="s">
        <v>5519</v>
      </c>
      <c r="C271" t="s">
        <v>2486</v>
      </c>
      <c r="D271" t="s">
        <v>966</v>
      </c>
      <c r="E271" t="s">
        <v>8241</v>
      </c>
      <c r="F271" t="s">
        <v>10498</v>
      </c>
    </row>
    <row r="272" spans="1:6">
      <c r="A272" t="s">
        <v>2504</v>
      </c>
      <c r="B272" t="s">
        <v>5519</v>
      </c>
      <c r="C272" t="s">
        <v>2503</v>
      </c>
      <c r="D272" t="s">
        <v>966</v>
      </c>
      <c r="E272" t="s">
        <v>8242</v>
      </c>
      <c r="F272" t="s">
        <v>10498</v>
      </c>
    </row>
    <row r="273" spans="1:6">
      <c r="A273" t="s">
        <v>2516</v>
      </c>
      <c r="B273" t="s">
        <v>5519</v>
      </c>
      <c r="C273" t="s">
        <v>2515</v>
      </c>
      <c r="D273" t="s">
        <v>966</v>
      </c>
      <c r="E273" t="s">
        <v>8243</v>
      </c>
      <c r="F273" t="s">
        <v>10498</v>
      </c>
    </row>
    <row r="274" spans="1:6">
      <c r="A274" t="s">
        <v>6999</v>
      </c>
      <c r="B274" t="s">
        <v>5519</v>
      </c>
      <c r="C274" t="s">
        <v>7258</v>
      </c>
      <c r="D274" t="s">
        <v>966</v>
      </c>
      <c r="E274" t="s">
        <v>8244</v>
      </c>
      <c r="F274" t="s">
        <v>10498</v>
      </c>
    </row>
    <row r="275" spans="1:6">
      <c r="A275" t="s">
        <v>2522</v>
      </c>
      <c r="B275" t="s">
        <v>5519</v>
      </c>
      <c r="C275" t="s">
        <v>2521</v>
      </c>
      <c r="D275" t="s">
        <v>966</v>
      </c>
      <c r="E275" t="s">
        <v>8245</v>
      </c>
      <c r="F275" t="s">
        <v>10515</v>
      </c>
    </row>
    <row r="276" spans="1:6">
      <c r="A276" t="s">
        <v>6435</v>
      </c>
      <c r="B276" t="s">
        <v>5519</v>
      </c>
      <c r="C276" t="s">
        <v>6434</v>
      </c>
      <c r="D276" t="s">
        <v>966</v>
      </c>
      <c r="E276" t="s">
        <v>8246</v>
      </c>
      <c r="F276" t="s">
        <v>10498</v>
      </c>
    </row>
    <row r="277" spans="1:6">
      <c r="A277" t="s">
        <v>2533</v>
      </c>
      <c r="B277" t="s">
        <v>5519</v>
      </c>
      <c r="C277" t="s">
        <v>2532</v>
      </c>
      <c r="D277" t="s">
        <v>966</v>
      </c>
      <c r="E277" t="s">
        <v>8247</v>
      </c>
      <c r="F277" t="s">
        <v>10498</v>
      </c>
    </row>
    <row r="278" spans="1:6">
      <c r="A278" t="s">
        <v>2560</v>
      </c>
      <c r="B278" t="s">
        <v>5519</v>
      </c>
      <c r="C278" t="s">
        <v>2559</v>
      </c>
      <c r="D278" t="s">
        <v>966</v>
      </c>
      <c r="E278" t="s">
        <v>8248</v>
      </c>
      <c r="F278" t="s">
        <v>10498</v>
      </c>
    </row>
    <row r="279" spans="1:6">
      <c r="A279" t="s">
        <v>2568</v>
      </c>
      <c r="B279" t="s">
        <v>5519</v>
      </c>
      <c r="C279" t="s">
        <v>2567</v>
      </c>
      <c r="D279" t="s">
        <v>966</v>
      </c>
      <c r="E279" t="s">
        <v>8249</v>
      </c>
      <c r="F279" t="s">
        <v>10498</v>
      </c>
    </row>
    <row r="280" spans="1:6">
      <c r="A280" t="s">
        <v>2587</v>
      </c>
      <c r="B280" t="s">
        <v>5519</v>
      </c>
      <c r="C280" t="s">
        <v>2584</v>
      </c>
      <c r="D280" t="s">
        <v>966</v>
      </c>
      <c r="E280" t="s">
        <v>8250</v>
      </c>
      <c r="F280" t="s">
        <v>10498</v>
      </c>
    </row>
    <row r="281" spans="1:6">
      <c r="A281" t="s">
        <v>2585</v>
      </c>
      <c r="B281" t="s">
        <v>5519</v>
      </c>
      <c r="C281" t="s">
        <v>2584</v>
      </c>
      <c r="D281" t="s">
        <v>966</v>
      </c>
      <c r="E281" t="s">
        <v>8251</v>
      </c>
      <c r="F281" t="s">
        <v>10498</v>
      </c>
    </row>
    <row r="282" spans="1:6">
      <c r="A282" t="s">
        <v>2586</v>
      </c>
      <c r="B282" t="s">
        <v>5519</v>
      </c>
      <c r="C282" t="s">
        <v>2584</v>
      </c>
      <c r="D282" t="s">
        <v>966</v>
      </c>
      <c r="E282" t="s">
        <v>8252</v>
      </c>
      <c r="F282" t="s">
        <v>10516</v>
      </c>
    </row>
    <row r="283" spans="1:6">
      <c r="A283" t="s">
        <v>2591</v>
      </c>
      <c r="B283" t="s">
        <v>5519</v>
      </c>
      <c r="C283" t="s">
        <v>2590</v>
      </c>
      <c r="D283" t="s">
        <v>966</v>
      </c>
      <c r="E283" t="s">
        <v>8253</v>
      </c>
      <c r="F283" t="s">
        <v>10498</v>
      </c>
    </row>
    <row r="284" spans="1:6">
      <c r="A284" t="s">
        <v>2595</v>
      </c>
      <c r="B284" t="s">
        <v>5519</v>
      </c>
      <c r="C284" t="s">
        <v>2594</v>
      </c>
      <c r="D284" t="s">
        <v>966</v>
      </c>
      <c r="E284" t="s">
        <v>8254</v>
      </c>
      <c r="F284" t="s">
        <v>10498</v>
      </c>
    </row>
    <row r="285" spans="1:6">
      <c r="A285" t="s">
        <v>2613</v>
      </c>
      <c r="B285" t="s">
        <v>5519</v>
      </c>
      <c r="C285" t="s">
        <v>2612</v>
      </c>
      <c r="D285" t="s">
        <v>966</v>
      </c>
      <c r="E285" t="s">
        <v>8255</v>
      </c>
      <c r="F285" t="s">
        <v>10498</v>
      </c>
    </row>
    <row r="286" spans="1:6">
      <c r="A286" t="s">
        <v>2615</v>
      </c>
      <c r="B286" t="s">
        <v>5519</v>
      </c>
      <c r="C286" t="s">
        <v>2614</v>
      </c>
      <c r="D286" t="s">
        <v>966</v>
      </c>
      <c r="E286" t="s">
        <v>8256</v>
      </c>
      <c r="F286" t="s">
        <v>10498</v>
      </c>
    </row>
    <row r="287" spans="1:6">
      <c r="A287" t="s">
        <v>2617</v>
      </c>
      <c r="B287" t="s">
        <v>5519</v>
      </c>
      <c r="C287" t="s">
        <v>2616</v>
      </c>
      <c r="D287" t="s">
        <v>966</v>
      </c>
      <c r="E287" t="s">
        <v>8257</v>
      </c>
      <c r="F287" t="s">
        <v>10498</v>
      </c>
    </row>
    <row r="288" spans="1:6">
      <c r="A288" t="s">
        <v>2619</v>
      </c>
      <c r="B288" t="s">
        <v>5519</v>
      </c>
      <c r="C288" t="s">
        <v>2618</v>
      </c>
      <c r="D288" t="s">
        <v>966</v>
      </c>
      <c r="E288" t="s">
        <v>8258</v>
      </c>
      <c r="F288" t="s">
        <v>10498</v>
      </c>
    </row>
    <row r="289" spans="1:6">
      <c r="A289" t="s">
        <v>2621</v>
      </c>
      <c r="B289" t="s">
        <v>5519</v>
      </c>
      <c r="C289" t="s">
        <v>2620</v>
      </c>
      <c r="D289" t="s">
        <v>966</v>
      </c>
      <c r="E289" t="s">
        <v>8259</v>
      </c>
      <c r="F289" t="s">
        <v>10515</v>
      </c>
    </row>
    <row r="290" spans="1:6">
      <c r="A290" t="s">
        <v>7000</v>
      </c>
      <c r="B290" t="s">
        <v>5519</v>
      </c>
      <c r="C290" t="s">
        <v>7259</v>
      </c>
      <c r="D290" t="s">
        <v>966</v>
      </c>
      <c r="E290" t="s">
        <v>8260</v>
      </c>
      <c r="F290" t="s">
        <v>10498</v>
      </c>
    </row>
    <row r="291" spans="1:6">
      <c r="A291" t="s">
        <v>2674</v>
      </c>
      <c r="B291" t="s">
        <v>5519</v>
      </c>
      <c r="C291" t="s">
        <v>2673</v>
      </c>
      <c r="D291" t="s">
        <v>966</v>
      </c>
      <c r="E291" t="s">
        <v>8261</v>
      </c>
      <c r="F291" t="s">
        <v>10498</v>
      </c>
    </row>
    <row r="292" spans="1:6">
      <c r="A292" t="s">
        <v>2676</v>
      </c>
      <c r="B292" t="s">
        <v>5519</v>
      </c>
      <c r="C292" t="s">
        <v>2675</v>
      </c>
      <c r="D292" t="s">
        <v>966</v>
      </c>
      <c r="E292" t="s">
        <v>8262</v>
      </c>
      <c r="F292" t="s">
        <v>10498</v>
      </c>
    </row>
    <row r="293" spans="1:6">
      <c r="A293" t="s">
        <v>2684</v>
      </c>
      <c r="B293" t="s">
        <v>5519</v>
      </c>
      <c r="C293" t="s">
        <v>2683</v>
      </c>
      <c r="D293" t="s">
        <v>966</v>
      </c>
      <c r="E293" t="s">
        <v>8263</v>
      </c>
      <c r="F293" t="s">
        <v>10517</v>
      </c>
    </row>
    <row r="294" spans="1:6">
      <c r="A294" t="s">
        <v>2686</v>
      </c>
      <c r="B294" t="s">
        <v>5519</v>
      </c>
      <c r="C294" t="s">
        <v>2685</v>
      </c>
      <c r="D294" t="s">
        <v>966</v>
      </c>
      <c r="E294" t="s">
        <v>8264</v>
      </c>
      <c r="F294" t="s">
        <v>10498</v>
      </c>
    </row>
    <row r="295" spans="1:6">
      <c r="A295" t="s">
        <v>2692</v>
      </c>
      <c r="B295" t="s">
        <v>5519</v>
      </c>
      <c r="C295" t="s">
        <v>2691</v>
      </c>
      <c r="D295" t="s">
        <v>966</v>
      </c>
      <c r="E295" t="s">
        <v>8265</v>
      </c>
      <c r="F295" t="s">
        <v>10498</v>
      </c>
    </row>
    <row r="296" spans="1:6">
      <c r="A296" t="s">
        <v>2698</v>
      </c>
      <c r="B296" t="s">
        <v>5519</v>
      </c>
      <c r="C296" t="s">
        <v>2697</v>
      </c>
      <c r="D296" t="s">
        <v>966</v>
      </c>
      <c r="E296" t="s">
        <v>8266</v>
      </c>
      <c r="F296" t="s">
        <v>10498</v>
      </c>
    </row>
    <row r="297" spans="1:6">
      <c r="A297" t="s">
        <v>2720</v>
      </c>
      <c r="B297" t="s">
        <v>5519</v>
      </c>
      <c r="C297" t="s">
        <v>2719</v>
      </c>
      <c r="D297" t="s">
        <v>966</v>
      </c>
      <c r="E297" t="s">
        <v>8267</v>
      </c>
      <c r="F297" t="s">
        <v>10498</v>
      </c>
    </row>
    <row r="298" spans="1:6">
      <c r="A298" t="s">
        <v>2722</v>
      </c>
      <c r="B298" t="s">
        <v>5519</v>
      </c>
      <c r="C298" t="s">
        <v>2721</v>
      </c>
      <c r="D298" t="s">
        <v>966</v>
      </c>
      <c r="E298" t="s">
        <v>8268</v>
      </c>
      <c r="F298" t="s">
        <v>10498</v>
      </c>
    </row>
    <row r="299" spans="1:6">
      <c r="A299" t="s">
        <v>2745</v>
      </c>
      <c r="B299" t="s">
        <v>5519</v>
      </c>
      <c r="C299" t="s">
        <v>2744</v>
      </c>
      <c r="D299" t="s">
        <v>966</v>
      </c>
      <c r="E299" t="s">
        <v>8269</v>
      </c>
      <c r="F299" t="s">
        <v>10498</v>
      </c>
    </row>
    <row r="300" spans="1:6">
      <c r="A300" t="s">
        <v>2753</v>
      </c>
      <c r="B300" t="s">
        <v>5519</v>
      </c>
      <c r="C300" t="s">
        <v>2752</v>
      </c>
      <c r="D300" t="s">
        <v>966</v>
      </c>
      <c r="E300" t="s">
        <v>8270</v>
      </c>
      <c r="F300" t="s">
        <v>10498</v>
      </c>
    </row>
    <row r="301" spans="1:6">
      <c r="A301" t="s">
        <v>2755</v>
      </c>
      <c r="B301" t="s">
        <v>5519</v>
      </c>
      <c r="C301" t="s">
        <v>2754</v>
      </c>
      <c r="D301" t="s">
        <v>966</v>
      </c>
      <c r="E301" t="s">
        <v>8271</v>
      </c>
      <c r="F301" t="s">
        <v>10498</v>
      </c>
    </row>
    <row r="302" spans="1:6">
      <c r="A302" t="s">
        <v>2760</v>
      </c>
      <c r="B302" t="s">
        <v>5519</v>
      </c>
      <c r="C302" t="s">
        <v>2759</v>
      </c>
      <c r="D302" t="s">
        <v>966</v>
      </c>
      <c r="E302" t="s">
        <v>8272</v>
      </c>
      <c r="F302" t="s">
        <v>10518</v>
      </c>
    </row>
    <row r="303" spans="1:6">
      <c r="A303" t="s">
        <v>7001</v>
      </c>
      <c r="B303" t="s">
        <v>5519</v>
      </c>
      <c r="C303" t="s">
        <v>7260</v>
      </c>
      <c r="D303" t="s">
        <v>966</v>
      </c>
      <c r="E303" t="s">
        <v>8273</v>
      </c>
      <c r="F303" t="s">
        <v>10498</v>
      </c>
    </row>
    <row r="304" spans="1:6">
      <c r="A304" t="s">
        <v>2784</v>
      </c>
      <c r="B304" t="s">
        <v>5519</v>
      </c>
      <c r="C304" t="s">
        <v>2783</v>
      </c>
      <c r="D304" t="s">
        <v>966</v>
      </c>
      <c r="E304" t="s">
        <v>8274</v>
      </c>
      <c r="F304" t="s">
        <v>10498</v>
      </c>
    </row>
    <row r="305" spans="1:6">
      <c r="A305" t="s">
        <v>2786</v>
      </c>
      <c r="B305" t="s">
        <v>5519</v>
      </c>
      <c r="C305" t="s">
        <v>2785</v>
      </c>
      <c r="D305" t="s">
        <v>966</v>
      </c>
      <c r="E305" t="s">
        <v>8275</v>
      </c>
      <c r="F305" t="s">
        <v>10498</v>
      </c>
    </row>
    <row r="306" spans="1:6">
      <c r="A306" t="s">
        <v>2788</v>
      </c>
      <c r="B306" t="s">
        <v>5519</v>
      </c>
      <c r="C306" t="s">
        <v>2787</v>
      </c>
      <c r="D306" t="s">
        <v>966</v>
      </c>
      <c r="E306" t="s">
        <v>8276</v>
      </c>
      <c r="F306" t="s">
        <v>10498</v>
      </c>
    </row>
    <row r="307" spans="1:6">
      <c r="A307" t="s">
        <v>2790</v>
      </c>
      <c r="B307" t="s">
        <v>5519</v>
      </c>
      <c r="C307" t="s">
        <v>2789</v>
      </c>
      <c r="D307" t="s">
        <v>966</v>
      </c>
      <c r="E307" t="s">
        <v>8277</v>
      </c>
      <c r="F307" t="s">
        <v>10498</v>
      </c>
    </row>
    <row r="308" spans="1:6">
      <c r="A308" t="s">
        <v>2840</v>
      </c>
      <c r="B308" t="s">
        <v>5519</v>
      </c>
      <c r="C308" t="s">
        <v>2839</v>
      </c>
      <c r="D308" t="s">
        <v>966</v>
      </c>
      <c r="E308" t="s">
        <v>8278</v>
      </c>
      <c r="F308" t="s">
        <v>10498</v>
      </c>
    </row>
    <row r="309" spans="1:6">
      <c r="A309" t="s">
        <v>2844</v>
      </c>
      <c r="B309" t="s">
        <v>5519</v>
      </c>
      <c r="C309" t="s">
        <v>2843</v>
      </c>
      <c r="D309" t="s">
        <v>966</v>
      </c>
      <c r="E309" t="s">
        <v>8279</v>
      </c>
      <c r="F309" t="s">
        <v>10498</v>
      </c>
    </row>
    <row r="310" spans="1:6">
      <c r="A310" t="s">
        <v>2920</v>
      </c>
      <c r="B310" t="s">
        <v>5519</v>
      </c>
      <c r="C310" t="s">
        <v>2919</v>
      </c>
      <c r="D310" t="s">
        <v>966</v>
      </c>
      <c r="E310" t="s">
        <v>8280</v>
      </c>
      <c r="F310" t="s">
        <v>10519</v>
      </c>
    </row>
    <row r="311" spans="1:6">
      <c r="A311" t="s">
        <v>2943</v>
      </c>
      <c r="B311" t="s">
        <v>5519</v>
      </c>
      <c r="C311" t="s">
        <v>2942</v>
      </c>
      <c r="D311" t="s">
        <v>966</v>
      </c>
      <c r="E311" t="s">
        <v>8281</v>
      </c>
      <c r="F311" t="s">
        <v>10498</v>
      </c>
    </row>
    <row r="312" spans="1:6">
      <c r="A312" t="s">
        <v>2949</v>
      </c>
      <c r="B312" t="s">
        <v>5519</v>
      </c>
      <c r="C312" t="s">
        <v>2948</v>
      </c>
      <c r="D312" t="s">
        <v>966</v>
      </c>
      <c r="E312" t="s">
        <v>8282</v>
      </c>
      <c r="F312" t="s">
        <v>10498</v>
      </c>
    </row>
    <row r="313" spans="1:6">
      <c r="A313" t="s">
        <v>6439</v>
      </c>
      <c r="B313" t="s">
        <v>5519</v>
      </c>
      <c r="C313" t="s">
        <v>6438</v>
      </c>
      <c r="D313" t="s">
        <v>966</v>
      </c>
      <c r="E313" t="s">
        <v>8283</v>
      </c>
      <c r="F313" t="s">
        <v>10498</v>
      </c>
    </row>
    <row r="314" spans="1:6">
      <c r="A314" t="s">
        <v>2957</v>
      </c>
      <c r="B314" t="s">
        <v>5519</v>
      </c>
      <c r="C314" t="s">
        <v>2956</v>
      </c>
      <c r="D314" t="s">
        <v>966</v>
      </c>
      <c r="E314" t="s">
        <v>8284</v>
      </c>
      <c r="F314" t="s">
        <v>10498</v>
      </c>
    </row>
    <row r="315" spans="1:6">
      <c r="A315" t="s">
        <v>6440</v>
      </c>
      <c r="B315" t="s">
        <v>5519</v>
      </c>
      <c r="C315" t="s">
        <v>2979</v>
      </c>
      <c r="D315" t="s">
        <v>966</v>
      </c>
      <c r="E315" t="s">
        <v>8285</v>
      </c>
      <c r="F315" t="s">
        <v>10498</v>
      </c>
    </row>
    <row r="316" spans="1:6">
      <c r="A316" t="s">
        <v>2983</v>
      </c>
      <c r="B316" t="s">
        <v>5519</v>
      </c>
      <c r="C316" t="s">
        <v>2982</v>
      </c>
      <c r="D316" t="s">
        <v>966</v>
      </c>
      <c r="E316" t="s">
        <v>8286</v>
      </c>
      <c r="F316" t="s">
        <v>10515</v>
      </c>
    </row>
    <row r="317" spans="1:6">
      <c r="A317" t="s">
        <v>3036</v>
      </c>
      <c r="B317" t="s">
        <v>5519</v>
      </c>
      <c r="C317" t="s">
        <v>3035</v>
      </c>
      <c r="D317" t="s">
        <v>966</v>
      </c>
      <c r="E317" t="s">
        <v>8287</v>
      </c>
      <c r="F317" t="s">
        <v>10498</v>
      </c>
    </row>
    <row r="318" spans="1:6">
      <c r="A318" t="s">
        <v>3048</v>
      </c>
      <c r="B318" t="s">
        <v>5519</v>
      </c>
      <c r="C318" t="s">
        <v>3047</v>
      </c>
      <c r="D318" t="s">
        <v>966</v>
      </c>
      <c r="E318" t="s">
        <v>8288</v>
      </c>
      <c r="F318" t="s">
        <v>10498</v>
      </c>
    </row>
    <row r="319" spans="1:6">
      <c r="A319" t="s">
        <v>3056</v>
      </c>
      <c r="B319" t="s">
        <v>5519</v>
      </c>
      <c r="C319" t="s">
        <v>3055</v>
      </c>
      <c r="D319" t="s">
        <v>966</v>
      </c>
      <c r="E319" t="s">
        <v>8289</v>
      </c>
      <c r="F319" t="s">
        <v>10498</v>
      </c>
    </row>
    <row r="320" spans="1:6">
      <c r="A320" t="s">
        <v>3058</v>
      </c>
      <c r="B320" t="s">
        <v>5519</v>
      </c>
      <c r="C320" t="s">
        <v>3057</v>
      </c>
      <c r="D320" t="s">
        <v>966</v>
      </c>
      <c r="E320" t="s">
        <v>8290</v>
      </c>
      <c r="F320" t="s">
        <v>10498</v>
      </c>
    </row>
    <row r="321" spans="1:6">
      <c r="A321" t="s">
        <v>6442</v>
      </c>
      <c r="B321" t="s">
        <v>5519</v>
      </c>
      <c r="C321" t="s">
        <v>6441</v>
      </c>
      <c r="D321" t="s">
        <v>998</v>
      </c>
      <c r="E321" t="s">
        <v>8291</v>
      </c>
      <c r="F321" t="s">
        <v>10498</v>
      </c>
    </row>
    <row r="322" spans="1:6">
      <c r="A322" t="s">
        <v>2768</v>
      </c>
      <c r="B322" t="s">
        <v>5519</v>
      </c>
      <c r="C322" t="s">
        <v>2767</v>
      </c>
      <c r="D322" t="s">
        <v>7947</v>
      </c>
      <c r="E322" t="s">
        <v>8292</v>
      </c>
      <c r="F322" t="s">
        <v>10520</v>
      </c>
    </row>
    <row r="323" spans="1:6">
      <c r="A323" t="s">
        <v>2897</v>
      </c>
      <c r="B323" t="s">
        <v>5519</v>
      </c>
      <c r="C323" t="s">
        <v>2896</v>
      </c>
      <c r="D323" t="s">
        <v>7947</v>
      </c>
      <c r="E323" t="s">
        <v>8293</v>
      </c>
      <c r="F323" t="s">
        <v>10520</v>
      </c>
    </row>
    <row r="324" spans="1:6">
      <c r="A324" t="s">
        <v>2899</v>
      </c>
      <c r="B324" t="s">
        <v>5519</v>
      </c>
      <c r="C324" t="s">
        <v>2898</v>
      </c>
      <c r="D324" t="s">
        <v>7947</v>
      </c>
      <c r="E324" t="s">
        <v>8294</v>
      </c>
      <c r="F324" t="s">
        <v>10520</v>
      </c>
    </row>
    <row r="325" spans="1:6">
      <c r="A325" t="s">
        <v>1932</v>
      </c>
      <c r="B325" t="s">
        <v>5519</v>
      </c>
      <c r="C325" t="s">
        <v>1931</v>
      </c>
      <c r="D325" t="s">
        <v>7937</v>
      </c>
      <c r="E325" t="s">
        <v>1931</v>
      </c>
      <c r="F325" t="s">
        <v>10521</v>
      </c>
    </row>
    <row r="326" spans="1:6">
      <c r="A326" t="s">
        <v>1939</v>
      </c>
      <c r="B326" t="s">
        <v>5519</v>
      </c>
      <c r="C326" t="s">
        <v>1938</v>
      </c>
      <c r="D326" t="s">
        <v>7937</v>
      </c>
      <c r="E326" t="s">
        <v>1938</v>
      </c>
      <c r="F326" t="s">
        <v>10521</v>
      </c>
    </row>
    <row r="327" spans="1:6">
      <c r="A327" t="s">
        <v>1951</v>
      </c>
      <c r="B327" t="s">
        <v>5519</v>
      </c>
      <c r="C327" t="s">
        <v>1950</v>
      </c>
      <c r="D327" t="s">
        <v>7937</v>
      </c>
      <c r="E327" t="s">
        <v>8295</v>
      </c>
      <c r="F327" t="s">
        <v>10498</v>
      </c>
    </row>
    <row r="328" spans="1:6">
      <c r="A328" t="s">
        <v>1953</v>
      </c>
      <c r="B328" t="s">
        <v>5519</v>
      </c>
      <c r="C328" t="s">
        <v>1952</v>
      </c>
      <c r="D328" t="s">
        <v>7937</v>
      </c>
      <c r="E328" t="s">
        <v>8296</v>
      </c>
      <c r="F328" t="s">
        <v>10498</v>
      </c>
    </row>
    <row r="329" spans="1:6">
      <c r="A329" t="s">
        <v>1955</v>
      </c>
      <c r="B329" t="s">
        <v>5519</v>
      </c>
      <c r="C329" t="s">
        <v>1954</v>
      </c>
      <c r="D329" t="s">
        <v>7937</v>
      </c>
      <c r="E329" t="s">
        <v>8297</v>
      </c>
      <c r="F329" t="s">
        <v>10498</v>
      </c>
    </row>
    <row r="330" spans="1:6">
      <c r="A330" t="s">
        <v>1957</v>
      </c>
      <c r="B330" t="s">
        <v>5519</v>
      </c>
      <c r="C330" t="s">
        <v>1956</v>
      </c>
      <c r="D330" t="s">
        <v>7937</v>
      </c>
      <c r="E330" t="s">
        <v>1956</v>
      </c>
      <c r="F330" t="s">
        <v>10498</v>
      </c>
    </row>
    <row r="331" spans="1:6">
      <c r="A331" t="s">
        <v>1972</v>
      </c>
      <c r="B331" t="s">
        <v>5519</v>
      </c>
      <c r="C331" t="s">
        <v>1971</v>
      </c>
      <c r="D331" t="s">
        <v>7937</v>
      </c>
      <c r="E331" t="s">
        <v>8298</v>
      </c>
      <c r="F331" t="s">
        <v>10498</v>
      </c>
    </row>
    <row r="332" spans="1:6">
      <c r="A332" t="s">
        <v>1984</v>
      </c>
      <c r="B332" t="s">
        <v>5519</v>
      </c>
      <c r="C332" t="s">
        <v>1983</v>
      </c>
      <c r="D332" t="s">
        <v>7937</v>
      </c>
      <c r="E332" t="s">
        <v>8299</v>
      </c>
      <c r="F332" t="s">
        <v>10498</v>
      </c>
    </row>
    <row r="333" spans="1:6">
      <c r="A333" t="s">
        <v>7002</v>
      </c>
      <c r="B333" t="s">
        <v>5519</v>
      </c>
      <c r="C333" t="s">
        <v>7261</v>
      </c>
      <c r="D333" t="s">
        <v>7937</v>
      </c>
      <c r="E333" t="s">
        <v>8300</v>
      </c>
      <c r="F333" t="s">
        <v>10498</v>
      </c>
    </row>
    <row r="334" spans="1:6">
      <c r="A334" t="s">
        <v>1989</v>
      </c>
      <c r="B334" t="s">
        <v>5519</v>
      </c>
      <c r="C334" t="s">
        <v>1988</v>
      </c>
      <c r="D334" t="s">
        <v>7937</v>
      </c>
      <c r="E334" t="s">
        <v>1988</v>
      </c>
      <c r="F334" t="s">
        <v>10498</v>
      </c>
    </row>
    <row r="335" spans="1:6">
      <c r="A335" t="s">
        <v>975</v>
      </c>
      <c r="B335" t="s">
        <v>5519</v>
      </c>
      <c r="C335" t="s">
        <v>2008</v>
      </c>
      <c r="D335" t="s">
        <v>7937</v>
      </c>
      <c r="E335" t="s">
        <v>8301</v>
      </c>
      <c r="F335" t="s">
        <v>10498</v>
      </c>
    </row>
    <row r="336" spans="1:6">
      <c r="A336" t="s">
        <v>2010</v>
      </c>
      <c r="B336" t="s">
        <v>5519</v>
      </c>
      <c r="C336" t="s">
        <v>2009</v>
      </c>
      <c r="D336" t="s">
        <v>7937</v>
      </c>
      <c r="E336" t="s">
        <v>2009</v>
      </c>
      <c r="F336" t="s">
        <v>10498</v>
      </c>
    </row>
    <row r="337" spans="1:6">
      <c r="A337" t="s">
        <v>2017</v>
      </c>
      <c r="B337" t="s">
        <v>5519</v>
      </c>
      <c r="C337" t="s">
        <v>2016</v>
      </c>
      <c r="D337" t="s">
        <v>7937</v>
      </c>
      <c r="E337" t="s">
        <v>8302</v>
      </c>
      <c r="F337" t="s">
        <v>10498</v>
      </c>
    </row>
    <row r="338" spans="1:6">
      <c r="A338" t="s">
        <v>2019</v>
      </c>
      <c r="B338" t="s">
        <v>5519</v>
      </c>
      <c r="C338" t="s">
        <v>2018</v>
      </c>
      <c r="D338" t="s">
        <v>7937</v>
      </c>
      <c r="E338" t="s">
        <v>8303</v>
      </c>
      <c r="F338" t="s">
        <v>10498</v>
      </c>
    </row>
    <row r="339" spans="1:6">
      <c r="A339" t="s">
        <v>7003</v>
      </c>
      <c r="B339" t="s">
        <v>5519</v>
      </c>
      <c r="C339" t="s">
        <v>7262</v>
      </c>
      <c r="D339" t="s">
        <v>7937</v>
      </c>
      <c r="E339" t="s">
        <v>8304</v>
      </c>
      <c r="F339" t="s">
        <v>10498</v>
      </c>
    </row>
    <row r="340" spans="1:6">
      <c r="A340" t="s">
        <v>2021</v>
      </c>
      <c r="B340" t="s">
        <v>5519</v>
      </c>
      <c r="C340" t="s">
        <v>2020</v>
      </c>
      <c r="D340" t="s">
        <v>7937</v>
      </c>
      <c r="E340" t="s">
        <v>2020</v>
      </c>
      <c r="F340" t="s">
        <v>10498</v>
      </c>
    </row>
    <row r="341" spans="1:6">
      <c r="A341" t="s">
        <v>2023</v>
      </c>
      <c r="B341" t="s">
        <v>5519</v>
      </c>
      <c r="C341" t="s">
        <v>2022</v>
      </c>
      <c r="D341" t="s">
        <v>7937</v>
      </c>
      <c r="E341" t="s">
        <v>8305</v>
      </c>
      <c r="F341" t="s">
        <v>10522</v>
      </c>
    </row>
    <row r="342" spans="1:6">
      <c r="A342" t="s">
        <v>7004</v>
      </c>
      <c r="B342" t="s">
        <v>5519</v>
      </c>
      <c r="C342" t="s">
        <v>2022</v>
      </c>
      <c r="D342" t="s">
        <v>7937</v>
      </c>
      <c r="E342" t="s">
        <v>8306</v>
      </c>
      <c r="F342" t="s">
        <v>10498</v>
      </c>
    </row>
    <row r="343" spans="1:6">
      <c r="A343" t="s">
        <v>2025</v>
      </c>
      <c r="B343" t="s">
        <v>5519</v>
      </c>
      <c r="C343" t="s">
        <v>2024</v>
      </c>
      <c r="D343" t="s">
        <v>7937</v>
      </c>
      <c r="E343" t="s">
        <v>2024</v>
      </c>
      <c r="F343" t="s">
        <v>10498</v>
      </c>
    </row>
    <row r="344" spans="1:6">
      <c r="A344" t="s">
        <v>2031</v>
      </c>
      <c r="B344" t="s">
        <v>5519</v>
      </c>
      <c r="C344" t="s">
        <v>2030</v>
      </c>
      <c r="D344" t="s">
        <v>7937</v>
      </c>
      <c r="E344" t="s">
        <v>8307</v>
      </c>
      <c r="F344" t="s">
        <v>10498</v>
      </c>
    </row>
    <row r="345" spans="1:6">
      <c r="A345" t="s">
        <v>2035</v>
      </c>
      <c r="B345" t="s">
        <v>5519</v>
      </c>
      <c r="C345" t="s">
        <v>2034</v>
      </c>
      <c r="D345" t="s">
        <v>7937</v>
      </c>
      <c r="E345" t="s">
        <v>8308</v>
      </c>
      <c r="F345" t="s">
        <v>10521</v>
      </c>
    </row>
    <row r="346" spans="1:6">
      <c r="A346" t="s">
        <v>2053</v>
      </c>
      <c r="B346" t="s">
        <v>5519</v>
      </c>
      <c r="C346" t="s">
        <v>2052</v>
      </c>
      <c r="D346" t="s">
        <v>7937</v>
      </c>
      <c r="E346" t="s">
        <v>2052</v>
      </c>
      <c r="F346" t="s">
        <v>10521</v>
      </c>
    </row>
    <row r="347" spans="1:6">
      <c r="A347" t="s">
        <v>2085</v>
      </c>
      <c r="B347" t="s">
        <v>5519</v>
      </c>
      <c r="C347" t="s">
        <v>2084</v>
      </c>
      <c r="D347" t="s">
        <v>7937</v>
      </c>
      <c r="E347" t="s">
        <v>8309</v>
      </c>
      <c r="F347" t="s">
        <v>10498</v>
      </c>
    </row>
    <row r="348" spans="1:6">
      <c r="A348" t="s">
        <v>2087</v>
      </c>
      <c r="B348" t="s">
        <v>5519</v>
      </c>
      <c r="C348" t="s">
        <v>2086</v>
      </c>
      <c r="D348" t="s">
        <v>7937</v>
      </c>
      <c r="E348" t="s">
        <v>8310</v>
      </c>
      <c r="F348" t="s">
        <v>10498</v>
      </c>
    </row>
    <row r="349" spans="1:6">
      <c r="A349" t="s">
        <v>2089</v>
      </c>
      <c r="B349" t="s">
        <v>5519</v>
      </c>
      <c r="C349" t="s">
        <v>2088</v>
      </c>
      <c r="D349" t="s">
        <v>7937</v>
      </c>
      <c r="E349" t="s">
        <v>8311</v>
      </c>
      <c r="F349" t="s">
        <v>10498</v>
      </c>
    </row>
    <row r="350" spans="1:6">
      <c r="A350" t="s">
        <v>2091</v>
      </c>
      <c r="B350" t="s">
        <v>5519</v>
      </c>
      <c r="C350" t="s">
        <v>2090</v>
      </c>
      <c r="D350" t="s">
        <v>7937</v>
      </c>
      <c r="E350" t="s">
        <v>2090</v>
      </c>
      <c r="F350" t="s">
        <v>10498</v>
      </c>
    </row>
    <row r="351" spans="1:6">
      <c r="A351" t="s">
        <v>2093</v>
      </c>
      <c r="B351" t="s">
        <v>5519</v>
      </c>
      <c r="C351" t="s">
        <v>2092</v>
      </c>
      <c r="D351" t="s">
        <v>7937</v>
      </c>
      <c r="E351" t="s">
        <v>2092</v>
      </c>
      <c r="F351" t="s">
        <v>10498</v>
      </c>
    </row>
    <row r="352" spans="1:6">
      <c r="A352" t="s">
        <v>2095</v>
      </c>
      <c r="B352" t="s">
        <v>5519</v>
      </c>
      <c r="C352" t="s">
        <v>2094</v>
      </c>
      <c r="D352" t="s">
        <v>7937</v>
      </c>
      <c r="E352" t="s">
        <v>8312</v>
      </c>
      <c r="F352" t="s">
        <v>10498</v>
      </c>
    </row>
    <row r="353" spans="1:6">
      <c r="A353" t="s">
        <v>2097</v>
      </c>
      <c r="B353" t="s">
        <v>5519</v>
      </c>
      <c r="C353" t="s">
        <v>2096</v>
      </c>
      <c r="D353" t="s">
        <v>7937</v>
      </c>
      <c r="E353" t="s">
        <v>2096</v>
      </c>
      <c r="F353" t="s">
        <v>10498</v>
      </c>
    </row>
    <row r="354" spans="1:6">
      <c r="A354" t="s">
        <v>2099</v>
      </c>
      <c r="B354" t="s">
        <v>5519</v>
      </c>
      <c r="C354" t="s">
        <v>2098</v>
      </c>
      <c r="D354" t="s">
        <v>7937</v>
      </c>
      <c r="E354" t="s">
        <v>2098</v>
      </c>
      <c r="F354" t="s">
        <v>10523</v>
      </c>
    </row>
    <row r="355" spans="1:6">
      <c r="A355" t="s">
        <v>2101</v>
      </c>
      <c r="B355" t="s">
        <v>5519</v>
      </c>
      <c r="C355" t="s">
        <v>2100</v>
      </c>
      <c r="D355" t="s">
        <v>7937</v>
      </c>
      <c r="E355" t="s">
        <v>2100</v>
      </c>
      <c r="F355" t="s">
        <v>10498</v>
      </c>
    </row>
    <row r="356" spans="1:6">
      <c r="A356" t="s">
        <v>7005</v>
      </c>
      <c r="B356" t="s">
        <v>5519</v>
      </c>
      <c r="C356" t="s">
        <v>7263</v>
      </c>
      <c r="D356" t="s">
        <v>7937</v>
      </c>
      <c r="E356" t="s">
        <v>8313</v>
      </c>
      <c r="F356" t="s">
        <v>10498</v>
      </c>
    </row>
    <row r="357" spans="1:6">
      <c r="A357" t="s">
        <v>2105</v>
      </c>
      <c r="B357" t="s">
        <v>5519</v>
      </c>
      <c r="C357" t="s">
        <v>2104</v>
      </c>
      <c r="D357" t="s">
        <v>7937</v>
      </c>
      <c r="E357" t="s">
        <v>8314</v>
      </c>
      <c r="F357" t="s">
        <v>10498</v>
      </c>
    </row>
    <row r="358" spans="1:6">
      <c r="A358" t="s">
        <v>2113</v>
      </c>
      <c r="B358" t="s">
        <v>5519</v>
      </c>
      <c r="C358" t="s">
        <v>2112</v>
      </c>
      <c r="D358" t="s">
        <v>7937</v>
      </c>
      <c r="E358" t="s">
        <v>2112</v>
      </c>
      <c r="F358" t="s">
        <v>10498</v>
      </c>
    </row>
    <row r="359" spans="1:6">
      <c r="A359" t="s">
        <v>2115</v>
      </c>
      <c r="B359" t="s">
        <v>5519</v>
      </c>
      <c r="C359" t="s">
        <v>2114</v>
      </c>
      <c r="D359" t="s">
        <v>7937</v>
      </c>
      <c r="E359" t="s">
        <v>8315</v>
      </c>
      <c r="F359" t="s">
        <v>10498</v>
      </c>
    </row>
    <row r="360" spans="1:6">
      <c r="A360" t="s">
        <v>2117</v>
      </c>
      <c r="B360" t="s">
        <v>5519</v>
      </c>
      <c r="C360" t="s">
        <v>2116</v>
      </c>
      <c r="D360" t="s">
        <v>7937</v>
      </c>
      <c r="E360" t="s">
        <v>8316</v>
      </c>
      <c r="F360" t="s">
        <v>10524</v>
      </c>
    </row>
    <row r="361" spans="1:6">
      <c r="A361" t="s">
        <v>7006</v>
      </c>
      <c r="B361" t="s">
        <v>5519</v>
      </c>
      <c r="C361" t="s">
        <v>2116</v>
      </c>
      <c r="D361" t="s">
        <v>7937</v>
      </c>
      <c r="E361" t="s">
        <v>8317</v>
      </c>
      <c r="F361" t="s">
        <v>10498</v>
      </c>
    </row>
    <row r="362" spans="1:6">
      <c r="A362" t="s">
        <v>7007</v>
      </c>
      <c r="B362" t="s">
        <v>5519</v>
      </c>
      <c r="C362" t="s">
        <v>2116</v>
      </c>
      <c r="D362" t="s">
        <v>7937</v>
      </c>
      <c r="E362" t="s">
        <v>8318</v>
      </c>
      <c r="F362" t="s">
        <v>10498</v>
      </c>
    </row>
    <row r="363" spans="1:6">
      <c r="A363" t="s">
        <v>2157</v>
      </c>
      <c r="B363" t="s">
        <v>5519</v>
      </c>
      <c r="C363" t="s">
        <v>2156</v>
      </c>
      <c r="D363" t="s">
        <v>7937</v>
      </c>
      <c r="E363" t="s">
        <v>8319</v>
      </c>
      <c r="F363" t="s">
        <v>10498</v>
      </c>
    </row>
    <row r="364" spans="1:6">
      <c r="A364" t="s">
        <v>2159</v>
      </c>
      <c r="B364" t="s">
        <v>5519</v>
      </c>
      <c r="C364" t="s">
        <v>2158</v>
      </c>
      <c r="D364" t="s">
        <v>7937</v>
      </c>
      <c r="E364" t="s">
        <v>8320</v>
      </c>
      <c r="F364" t="s">
        <v>10498</v>
      </c>
    </row>
    <row r="365" spans="1:6">
      <c r="A365" t="s">
        <v>2161</v>
      </c>
      <c r="B365" t="s">
        <v>5519</v>
      </c>
      <c r="C365" t="s">
        <v>2160</v>
      </c>
      <c r="D365" t="s">
        <v>7937</v>
      </c>
      <c r="E365" t="s">
        <v>2160</v>
      </c>
      <c r="F365" t="s">
        <v>10498</v>
      </c>
    </row>
    <row r="366" spans="1:6">
      <c r="A366" t="s">
        <v>2163</v>
      </c>
      <c r="B366" t="s">
        <v>5519</v>
      </c>
      <c r="C366" t="s">
        <v>2162</v>
      </c>
      <c r="D366" t="s">
        <v>7937</v>
      </c>
      <c r="E366" t="s">
        <v>8321</v>
      </c>
      <c r="F366" t="s">
        <v>10498</v>
      </c>
    </row>
    <row r="367" spans="1:6">
      <c r="A367" t="s">
        <v>2165</v>
      </c>
      <c r="B367" t="s">
        <v>5519</v>
      </c>
      <c r="C367" t="s">
        <v>2164</v>
      </c>
      <c r="D367" t="s">
        <v>7937</v>
      </c>
      <c r="E367" t="s">
        <v>8322</v>
      </c>
      <c r="F367" t="s">
        <v>10498</v>
      </c>
    </row>
    <row r="368" spans="1:6">
      <c r="A368" t="s">
        <v>2169</v>
      </c>
      <c r="B368" t="s">
        <v>5519</v>
      </c>
      <c r="C368" t="s">
        <v>2168</v>
      </c>
      <c r="D368" t="s">
        <v>7937</v>
      </c>
      <c r="E368" t="s">
        <v>2168</v>
      </c>
      <c r="F368" t="s">
        <v>10498</v>
      </c>
    </row>
    <row r="369" spans="1:6">
      <c r="A369" t="s">
        <v>2173</v>
      </c>
      <c r="B369" t="s">
        <v>5519</v>
      </c>
      <c r="C369" t="s">
        <v>2172</v>
      </c>
      <c r="D369" t="s">
        <v>7937</v>
      </c>
      <c r="E369" t="s">
        <v>8323</v>
      </c>
      <c r="F369" t="s">
        <v>10498</v>
      </c>
    </row>
    <row r="370" spans="1:6">
      <c r="A370" t="s">
        <v>2175</v>
      </c>
      <c r="B370" t="s">
        <v>5519</v>
      </c>
      <c r="C370" t="s">
        <v>2174</v>
      </c>
      <c r="D370" t="s">
        <v>7937</v>
      </c>
      <c r="E370" t="s">
        <v>8324</v>
      </c>
      <c r="F370" t="s">
        <v>10498</v>
      </c>
    </row>
    <row r="371" spans="1:6">
      <c r="A371" t="s">
        <v>6459</v>
      </c>
      <c r="B371" t="s">
        <v>5519</v>
      </c>
      <c r="C371" t="s">
        <v>6458</v>
      </c>
      <c r="D371" t="s">
        <v>7937</v>
      </c>
      <c r="E371" t="s">
        <v>8325</v>
      </c>
      <c r="F371" t="s">
        <v>10498</v>
      </c>
    </row>
    <row r="372" spans="1:6">
      <c r="A372" t="s">
        <v>2185</v>
      </c>
      <c r="B372" t="s">
        <v>5519</v>
      </c>
      <c r="C372" t="s">
        <v>2184</v>
      </c>
      <c r="D372" t="s">
        <v>7937</v>
      </c>
      <c r="E372" t="s">
        <v>8326</v>
      </c>
      <c r="F372" t="s">
        <v>10498</v>
      </c>
    </row>
    <row r="373" spans="1:6">
      <c r="A373" t="s">
        <v>2189</v>
      </c>
      <c r="B373" t="s">
        <v>5519</v>
      </c>
      <c r="C373" t="s">
        <v>2188</v>
      </c>
      <c r="D373" t="s">
        <v>7937</v>
      </c>
      <c r="E373" t="s">
        <v>8327</v>
      </c>
      <c r="F373" t="s">
        <v>10498</v>
      </c>
    </row>
    <row r="374" spans="1:6">
      <c r="A374" t="s">
        <v>2197</v>
      </c>
      <c r="B374" t="s">
        <v>5519</v>
      </c>
      <c r="C374" t="s">
        <v>2196</v>
      </c>
      <c r="D374" t="s">
        <v>7937</v>
      </c>
      <c r="E374" t="s">
        <v>8328</v>
      </c>
      <c r="F374" t="s">
        <v>10498</v>
      </c>
    </row>
    <row r="375" spans="1:6">
      <c r="A375" t="s">
        <v>2199</v>
      </c>
      <c r="B375" t="s">
        <v>5519</v>
      </c>
      <c r="C375" t="s">
        <v>2198</v>
      </c>
      <c r="D375" t="s">
        <v>7937</v>
      </c>
      <c r="E375" t="s">
        <v>8329</v>
      </c>
      <c r="F375" t="s">
        <v>10498</v>
      </c>
    </row>
    <row r="376" spans="1:6">
      <c r="A376" t="s">
        <v>2205</v>
      </c>
      <c r="B376" t="s">
        <v>5519</v>
      </c>
      <c r="C376" t="s">
        <v>2204</v>
      </c>
      <c r="D376" t="s">
        <v>7937</v>
      </c>
      <c r="E376" t="s">
        <v>8330</v>
      </c>
      <c r="F376" t="s">
        <v>10498</v>
      </c>
    </row>
    <row r="377" spans="1:6">
      <c r="A377" t="s">
        <v>2207</v>
      </c>
      <c r="B377" t="s">
        <v>5519</v>
      </c>
      <c r="C377" t="s">
        <v>2206</v>
      </c>
      <c r="D377" t="s">
        <v>7937</v>
      </c>
      <c r="E377" t="s">
        <v>2206</v>
      </c>
      <c r="F377" t="s">
        <v>10498</v>
      </c>
    </row>
    <row r="378" spans="1:6">
      <c r="A378" t="s">
        <v>2222</v>
      </c>
      <c r="B378" t="s">
        <v>5519</v>
      </c>
      <c r="C378" t="s">
        <v>2221</v>
      </c>
      <c r="D378" t="s">
        <v>7937</v>
      </c>
      <c r="E378" t="s">
        <v>2221</v>
      </c>
      <c r="F378" t="s">
        <v>10498</v>
      </c>
    </row>
    <row r="379" spans="1:6">
      <c r="A379" t="s">
        <v>2226</v>
      </c>
      <c r="B379" t="s">
        <v>5519</v>
      </c>
      <c r="C379" t="s">
        <v>2225</v>
      </c>
      <c r="D379" t="s">
        <v>7937</v>
      </c>
      <c r="E379" t="s">
        <v>2225</v>
      </c>
      <c r="F379" t="s">
        <v>10498</v>
      </c>
    </row>
    <row r="380" spans="1:6">
      <c r="A380" t="s">
        <v>6445</v>
      </c>
      <c r="B380" t="s">
        <v>5519</v>
      </c>
      <c r="C380" t="s">
        <v>6444</v>
      </c>
      <c r="D380" t="s">
        <v>7937</v>
      </c>
      <c r="E380" t="s">
        <v>8331</v>
      </c>
      <c r="F380" t="s">
        <v>10498</v>
      </c>
    </row>
    <row r="381" spans="1:6">
      <c r="A381" t="s">
        <v>6447</v>
      </c>
      <c r="B381" t="s">
        <v>5519</v>
      </c>
      <c r="C381" t="s">
        <v>6446</v>
      </c>
      <c r="D381" t="s">
        <v>7937</v>
      </c>
      <c r="E381" t="s">
        <v>8332</v>
      </c>
      <c r="F381" t="s">
        <v>10498</v>
      </c>
    </row>
    <row r="382" spans="1:6">
      <c r="A382" t="s">
        <v>2228</v>
      </c>
      <c r="B382" t="s">
        <v>5519</v>
      </c>
      <c r="C382" t="s">
        <v>2227</v>
      </c>
      <c r="D382" t="s">
        <v>7937</v>
      </c>
      <c r="E382" t="s">
        <v>8333</v>
      </c>
      <c r="F382" t="s">
        <v>10498</v>
      </c>
    </row>
    <row r="383" spans="1:6">
      <c r="A383" t="s">
        <v>2232</v>
      </c>
      <c r="B383" t="s">
        <v>5519</v>
      </c>
      <c r="C383" t="s">
        <v>2231</v>
      </c>
      <c r="D383" t="s">
        <v>7937</v>
      </c>
      <c r="E383" t="s">
        <v>8334</v>
      </c>
      <c r="F383" t="s">
        <v>10498</v>
      </c>
    </row>
    <row r="384" spans="1:6">
      <c r="A384" t="s">
        <v>2234</v>
      </c>
      <c r="B384" t="s">
        <v>5519</v>
      </c>
      <c r="C384" t="s">
        <v>2233</v>
      </c>
      <c r="D384" t="s">
        <v>7937</v>
      </c>
      <c r="E384" t="s">
        <v>2233</v>
      </c>
      <c r="F384" t="s">
        <v>10498</v>
      </c>
    </row>
    <row r="385" spans="1:6">
      <c r="A385" t="s">
        <v>7008</v>
      </c>
      <c r="B385" t="s">
        <v>5519</v>
      </c>
      <c r="C385" t="s">
        <v>7264</v>
      </c>
      <c r="D385" t="s">
        <v>7937</v>
      </c>
      <c r="E385" t="s">
        <v>8335</v>
      </c>
      <c r="F385" t="s">
        <v>10498</v>
      </c>
    </row>
    <row r="386" spans="1:6">
      <c r="A386" t="s">
        <v>2250</v>
      </c>
      <c r="B386" t="s">
        <v>5519</v>
      </c>
      <c r="C386" t="s">
        <v>2249</v>
      </c>
      <c r="D386" t="s">
        <v>7937</v>
      </c>
      <c r="E386" t="s">
        <v>8336</v>
      </c>
      <c r="F386" t="s">
        <v>10498</v>
      </c>
    </row>
    <row r="387" spans="1:6">
      <c r="A387" t="s">
        <v>2259</v>
      </c>
      <c r="B387" t="s">
        <v>5519</v>
      </c>
      <c r="C387" t="s">
        <v>2258</v>
      </c>
      <c r="D387" t="s">
        <v>7937</v>
      </c>
      <c r="E387" t="s">
        <v>8337</v>
      </c>
      <c r="F387" t="s">
        <v>10498</v>
      </c>
    </row>
    <row r="388" spans="1:6">
      <c r="A388" t="s">
        <v>2261</v>
      </c>
      <c r="B388" t="s">
        <v>5519</v>
      </c>
      <c r="C388" t="s">
        <v>2260</v>
      </c>
      <c r="D388" t="s">
        <v>7937</v>
      </c>
      <c r="E388" t="s">
        <v>8338</v>
      </c>
      <c r="F388" t="s">
        <v>10525</v>
      </c>
    </row>
    <row r="389" spans="1:6">
      <c r="A389" t="s">
        <v>2263</v>
      </c>
      <c r="B389" t="s">
        <v>5519</v>
      </c>
      <c r="C389" t="s">
        <v>2262</v>
      </c>
      <c r="D389" t="s">
        <v>7937</v>
      </c>
      <c r="E389" t="s">
        <v>2262</v>
      </c>
      <c r="F389" t="s">
        <v>10498</v>
      </c>
    </row>
    <row r="390" spans="1:6">
      <c r="A390" t="s">
        <v>2265</v>
      </c>
      <c r="B390" t="s">
        <v>5519</v>
      </c>
      <c r="C390" t="s">
        <v>2264</v>
      </c>
      <c r="D390" t="s">
        <v>7937</v>
      </c>
      <c r="E390" t="s">
        <v>2264</v>
      </c>
      <c r="F390" t="s">
        <v>10498</v>
      </c>
    </row>
    <row r="391" spans="1:6">
      <c r="A391" t="s">
        <v>7009</v>
      </c>
      <c r="B391" t="s">
        <v>5519</v>
      </c>
      <c r="C391" t="s">
        <v>7265</v>
      </c>
      <c r="D391" t="s">
        <v>7937</v>
      </c>
      <c r="E391" t="s">
        <v>8339</v>
      </c>
      <c r="F391" t="s">
        <v>10498</v>
      </c>
    </row>
    <row r="392" spans="1:6">
      <c r="A392" t="s">
        <v>2271</v>
      </c>
      <c r="B392" t="s">
        <v>5519</v>
      </c>
      <c r="C392" t="s">
        <v>2270</v>
      </c>
      <c r="D392" t="s">
        <v>7937</v>
      </c>
      <c r="E392" t="s">
        <v>8340</v>
      </c>
      <c r="F392" t="s">
        <v>10498</v>
      </c>
    </row>
    <row r="393" spans="1:6">
      <c r="A393" t="s">
        <v>2285</v>
      </c>
      <c r="B393" t="s">
        <v>5519</v>
      </c>
      <c r="C393" t="s">
        <v>2284</v>
      </c>
      <c r="D393" t="s">
        <v>7937</v>
      </c>
      <c r="E393" t="s">
        <v>8341</v>
      </c>
      <c r="F393" t="s">
        <v>10526</v>
      </c>
    </row>
    <row r="394" spans="1:6">
      <c r="A394" t="s">
        <v>2287</v>
      </c>
      <c r="B394" t="s">
        <v>5519</v>
      </c>
      <c r="C394" t="s">
        <v>2286</v>
      </c>
      <c r="D394" t="s">
        <v>7937</v>
      </c>
      <c r="E394" t="s">
        <v>2286</v>
      </c>
      <c r="F394" t="s">
        <v>10498</v>
      </c>
    </row>
    <row r="395" spans="1:6">
      <c r="A395" t="s">
        <v>2290</v>
      </c>
      <c r="B395" t="s">
        <v>5519</v>
      </c>
      <c r="C395" t="s">
        <v>2289</v>
      </c>
      <c r="D395" t="s">
        <v>7937</v>
      </c>
      <c r="E395" t="s">
        <v>2289</v>
      </c>
      <c r="F395" t="s">
        <v>10521</v>
      </c>
    </row>
    <row r="396" spans="1:6">
      <c r="A396" t="s">
        <v>2296</v>
      </c>
      <c r="B396" t="s">
        <v>5519</v>
      </c>
      <c r="C396" t="s">
        <v>2295</v>
      </c>
      <c r="D396" t="s">
        <v>7937</v>
      </c>
      <c r="E396" t="s">
        <v>2295</v>
      </c>
      <c r="F396" t="s">
        <v>10498</v>
      </c>
    </row>
    <row r="397" spans="1:6">
      <c r="A397" t="s">
        <v>2298</v>
      </c>
      <c r="B397" t="s">
        <v>5519</v>
      </c>
      <c r="C397" t="s">
        <v>2297</v>
      </c>
      <c r="D397" t="s">
        <v>7937</v>
      </c>
      <c r="E397" t="s">
        <v>8342</v>
      </c>
      <c r="F397" t="s">
        <v>10527</v>
      </c>
    </row>
    <row r="398" spans="1:6">
      <c r="A398" t="s">
        <v>2300</v>
      </c>
      <c r="B398" t="s">
        <v>5519</v>
      </c>
      <c r="C398" t="s">
        <v>2299</v>
      </c>
      <c r="D398" t="s">
        <v>7937</v>
      </c>
      <c r="E398" t="s">
        <v>8343</v>
      </c>
      <c r="F398" t="s">
        <v>10498</v>
      </c>
    </row>
    <row r="399" spans="1:6">
      <c r="A399" t="s">
        <v>2304</v>
      </c>
      <c r="B399" t="s">
        <v>5519</v>
      </c>
      <c r="C399" t="s">
        <v>2303</v>
      </c>
      <c r="D399" t="s">
        <v>7937</v>
      </c>
      <c r="E399" t="s">
        <v>8344</v>
      </c>
      <c r="F399" t="s">
        <v>10498</v>
      </c>
    </row>
    <row r="400" spans="1:6">
      <c r="A400" t="s">
        <v>6449</v>
      </c>
      <c r="B400" t="s">
        <v>5519</v>
      </c>
      <c r="C400" t="s">
        <v>6448</v>
      </c>
      <c r="D400" t="s">
        <v>7937</v>
      </c>
      <c r="E400" t="s">
        <v>8345</v>
      </c>
      <c r="F400" t="s">
        <v>10498</v>
      </c>
    </row>
    <row r="401" spans="1:6">
      <c r="A401" t="s">
        <v>2308</v>
      </c>
      <c r="B401" t="s">
        <v>5519</v>
      </c>
      <c r="C401" t="s">
        <v>2307</v>
      </c>
      <c r="D401" t="s">
        <v>7937</v>
      </c>
      <c r="E401" t="s">
        <v>2307</v>
      </c>
      <c r="F401" t="s">
        <v>10498</v>
      </c>
    </row>
    <row r="402" spans="1:6">
      <c r="A402" t="s">
        <v>2310</v>
      </c>
      <c r="B402" t="s">
        <v>5519</v>
      </c>
      <c r="C402" t="s">
        <v>2309</v>
      </c>
      <c r="D402" t="s">
        <v>7937</v>
      </c>
      <c r="E402" t="s">
        <v>8346</v>
      </c>
      <c r="F402" t="s">
        <v>10498</v>
      </c>
    </row>
    <row r="403" spans="1:6">
      <c r="A403" t="s">
        <v>6451</v>
      </c>
      <c r="B403" t="s">
        <v>5519</v>
      </c>
      <c r="C403" t="s">
        <v>6450</v>
      </c>
      <c r="D403" t="s">
        <v>7937</v>
      </c>
      <c r="E403" t="s">
        <v>8347</v>
      </c>
      <c r="F403" t="s">
        <v>10498</v>
      </c>
    </row>
    <row r="404" spans="1:6">
      <c r="A404" t="s">
        <v>2314</v>
      </c>
      <c r="B404" t="s">
        <v>5519</v>
      </c>
      <c r="C404" t="s">
        <v>2313</v>
      </c>
      <c r="D404" t="s">
        <v>7937</v>
      </c>
      <c r="E404" t="s">
        <v>2313</v>
      </c>
      <c r="F404" t="s">
        <v>10521</v>
      </c>
    </row>
    <row r="405" spans="1:6">
      <c r="A405" t="s">
        <v>2326</v>
      </c>
      <c r="B405" t="s">
        <v>5519</v>
      </c>
      <c r="C405" t="s">
        <v>2325</v>
      </c>
      <c r="D405" t="s">
        <v>7937</v>
      </c>
      <c r="E405" t="s">
        <v>8348</v>
      </c>
      <c r="F405" t="s">
        <v>10498</v>
      </c>
    </row>
    <row r="406" spans="1:6">
      <c r="A406" t="s">
        <v>7010</v>
      </c>
      <c r="B406" t="s">
        <v>5519</v>
      </c>
      <c r="C406" t="s">
        <v>7266</v>
      </c>
      <c r="D406" t="s">
        <v>7937</v>
      </c>
      <c r="E406" t="s">
        <v>8349</v>
      </c>
      <c r="F406" t="s">
        <v>10498</v>
      </c>
    </row>
    <row r="407" spans="1:6">
      <c r="A407" t="s">
        <v>2329</v>
      </c>
      <c r="B407" t="s">
        <v>5519</v>
      </c>
      <c r="C407" t="s">
        <v>2328</v>
      </c>
      <c r="D407" t="s">
        <v>7937</v>
      </c>
      <c r="E407" t="s">
        <v>8350</v>
      </c>
      <c r="F407" t="s">
        <v>10498</v>
      </c>
    </row>
    <row r="408" spans="1:6">
      <c r="A408" t="s">
        <v>2335</v>
      </c>
      <c r="B408" t="s">
        <v>5519</v>
      </c>
      <c r="C408" t="s">
        <v>2334</v>
      </c>
      <c r="D408" t="s">
        <v>7937</v>
      </c>
      <c r="E408" t="s">
        <v>2334</v>
      </c>
      <c r="F408" t="s">
        <v>10523</v>
      </c>
    </row>
    <row r="409" spans="1:6">
      <c r="A409" t="s">
        <v>2337</v>
      </c>
      <c r="B409" t="s">
        <v>5519</v>
      </c>
      <c r="C409" t="s">
        <v>2336</v>
      </c>
      <c r="D409" t="s">
        <v>7937</v>
      </c>
      <c r="E409" t="s">
        <v>2336</v>
      </c>
      <c r="F409" t="s">
        <v>10498</v>
      </c>
    </row>
    <row r="410" spans="1:6">
      <c r="A410" t="s">
        <v>6455</v>
      </c>
      <c r="B410" t="s">
        <v>5519</v>
      </c>
      <c r="C410" t="s">
        <v>6454</v>
      </c>
      <c r="D410" t="s">
        <v>7937</v>
      </c>
      <c r="E410" t="s">
        <v>8351</v>
      </c>
      <c r="F410" t="s">
        <v>10498</v>
      </c>
    </row>
    <row r="411" spans="1:6">
      <c r="A411" t="s">
        <v>2370</v>
      </c>
      <c r="B411" t="s">
        <v>5519</v>
      </c>
      <c r="C411" t="s">
        <v>2369</v>
      </c>
      <c r="D411" t="s">
        <v>7937</v>
      </c>
      <c r="E411" t="s">
        <v>8352</v>
      </c>
      <c r="F411" t="s">
        <v>10498</v>
      </c>
    </row>
    <row r="412" spans="1:6">
      <c r="A412" t="s">
        <v>2372</v>
      </c>
      <c r="B412" t="s">
        <v>5519</v>
      </c>
      <c r="C412" t="s">
        <v>2371</v>
      </c>
      <c r="D412" t="s">
        <v>7937</v>
      </c>
      <c r="E412" t="s">
        <v>8353</v>
      </c>
      <c r="F412" t="s">
        <v>10498</v>
      </c>
    </row>
    <row r="413" spans="1:6">
      <c r="A413" t="s">
        <v>7011</v>
      </c>
      <c r="B413" t="s">
        <v>5519</v>
      </c>
      <c r="C413" t="s">
        <v>7267</v>
      </c>
      <c r="D413" t="s">
        <v>7937</v>
      </c>
      <c r="E413" t="s">
        <v>8354</v>
      </c>
      <c r="F413" t="s">
        <v>10498</v>
      </c>
    </row>
    <row r="414" spans="1:6">
      <c r="A414" t="s">
        <v>2374</v>
      </c>
      <c r="B414" t="s">
        <v>5519</v>
      </c>
      <c r="C414" t="s">
        <v>2373</v>
      </c>
      <c r="D414" t="s">
        <v>7937</v>
      </c>
      <c r="E414" t="s">
        <v>8355</v>
      </c>
      <c r="F414" t="s">
        <v>10498</v>
      </c>
    </row>
    <row r="415" spans="1:6">
      <c r="A415" t="s">
        <v>2376</v>
      </c>
      <c r="B415" t="s">
        <v>5519</v>
      </c>
      <c r="C415" t="s">
        <v>2375</v>
      </c>
      <c r="D415" t="s">
        <v>7937</v>
      </c>
      <c r="E415" t="s">
        <v>8356</v>
      </c>
      <c r="F415" t="s">
        <v>10498</v>
      </c>
    </row>
    <row r="416" spans="1:6">
      <c r="A416" t="s">
        <v>2378</v>
      </c>
      <c r="B416" t="s">
        <v>5519</v>
      </c>
      <c r="C416" t="s">
        <v>2377</v>
      </c>
      <c r="D416" t="s">
        <v>7937</v>
      </c>
      <c r="E416" t="s">
        <v>8357</v>
      </c>
      <c r="F416" t="s">
        <v>10498</v>
      </c>
    </row>
    <row r="417" spans="1:6">
      <c r="A417" t="s">
        <v>2380</v>
      </c>
      <c r="B417" t="s">
        <v>5519</v>
      </c>
      <c r="C417" t="s">
        <v>2379</v>
      </c>
      <c r="D417" t="s">
        <v>7937</v>
      </c>
      <c r="E417" t="s">
        <v>8358</v>
      </c>
      <c r="F417" t="s">
        <v>10498</v>
      </c>
    </row>
    <row r="418" spans="1:6">
      <c r="A418" t="s">
        <v>2382</v>
      </c>
      <c r="B418" t="s">
        <v>5519</v>
      </c>
      <c r="C418" t="s">
        <v>2381</v>
      </c>
      <c r="D418" t="s">
        <v>7937</v>
      </c>
      <c r="E418" t="s">
        <v>8359</v>
      </c>
      <c r="F418" t="s">
        <v>10498</v>
      </c>
    </row>
    <row r="419" spans="1:6">
      <c r="A419" t="s">
        <v>2384</v>
      </c>
      <c r="B419" t="s">
        <v>5519</v>
      </c>
      <c r="C419" t="s">
        <v>2383</v>
      </c>
      <c r="D419" t="s">
        <v>7937</v>
      </c>
      <c r="E419" t="s">
        <v>8360</v>
      </c>
      <c r="F419" t="s">
        <v>10498</v>
      </c>
    </row>
    <row r="420" spans="1:6">
      <c r="A420" t="s">
        <v>2386</v>
      </c>
      <c r="B420" t="s">
        <v>5519</v>
      </c>
      <c r="C420" t="s">
        <v>2385</v>
      </c>
      <c r="D420" t="s">
        <v>7937</v>
      </c>
      <c r="E420" t="s">
        <v>2385</v>
      </c>
      <c r="F420" t="s">
        <v>10498</v>
      </c>
    </row>
    <row r="421" spans="1:6">
      <c r="A421" t="s">
        <v>2388</v>
      </c>
      <c r="B421" t="s">
        <v>5519</v>
      </c>
      <c r="C421" t="s">
        <v>2387</v>
      </c>
      <c r="D421" t="s">
        <v>7937</v>
      </c>
      <c r="E421" t="s">
        <v>8361</v>
      </c>
      <c r="F421" t="s">
        <v>10498</v>
      </c>
    </row>
    <row r="422" spans="1:6">
      <c r="A422" t="s">
        <v>2390</v>
      </c>
      <c r="B422" t="s">
        <v>5519</v>
      </c>
      <c r="C422" t="s">
        <v>2389</v>
      </c>
      <c r="D422" t="s">
        <v>7937</v>
      </c>
      <c r="E422" t="s">
        <v>8362</v>
      </c>
      <c r="F422" t="s">
        <v>10498</v>
      </c>
    </row>
    <row r="423" spans="1:6">
      <c r="A423" t="s">
        <v>2392</v>
      </c>
      <c r="B423" t="s">
        <v>5519</v>
      </c>
      <c r="C423" t="s">
        <v>2391</v>
      </c>
      <c r="D423" t="s">
        <v>7937</v>
      </c>
      <c r="E423" t="s">
        <v>2391</v>
      </c>
      <c r="F423" t="s">
        <v>10498</v>
      </c>
    </row>
    <row r="424" spans="1:6">
      <c r="A424" t="s">
        <v>2394</v>
      </c>
      <c r="B424" t="s">
        <v>5519</v>
      </c>
      <c r="C424" t="s">
        <v>2393</v>
      </c>
      <c r="D424" t="s">
        <v>7937</v>
      </c>
      <c r="E424" t="s">
        <v>8363</v>
      </c>
      <c r="F424" t="s">
        <v>10498</v>
      </c>
    </row>
    <row r="425" spans="1:6">
      <c r="A425" t="s">
        <v>2402</v>
      </c>
      <c r="B425" t="s">
        <v>5519</v>
      </c>
      <c r="C425" t="s">
        <v>2401</v>
      </c>
      <c r="D425" t="s">
        <v>7937</v>
      </c>
      <c r="E425" t="s">
        <v>8364</v>
      </c>
      <c r="F425" t="s">
        <v>10498</v>
      </c>
    </row>
    <row r="426" spans="1:6">
      <c r="A426" t="s">
        <v>2415</v>
      </c>
      <c r="B426" t="s">
        <v>5519</v>
      </c>
      <c r="C426" t="s">
        <v>2414</v>
      </c>
      <c r="D426" t="s">
        <v>7937</v>
      </c>
      <c r="E426" t="s">
        <v>2414</v>
      </c>
      <c r="F426" t="s">
        <v>10521</v>
      </c>
    </row>
    <row r="427" spans="1:6">
      <c r="A427" t="s">
        <v>2425</v>
      </c>
      <c r="B427" t="s">
        <v>5519</v>
      </c>
      <c r="C427" t="s">
        <v>2424</v>
      </c>
      <c r="D427" t="s">
        <v>7937</v>
      </c>
      <c r="E427" t="s">
        <v>8365</v>
      </c>
      <c r="F427" t="s">
        <v>10521</v>
      </c>
    </row>
    <row r="428" spans="1:6">
      <c r="A428" t="s">
        <v>2443</v>
      </c>
      <c r="B428" t="s">
        <v>5519</v>
      </c>
      <c r="C428" t="s">
        <v>2442</v>
      </c>
      <c r="D428" t="s">
        <v>7937</v>
      </c>
      <c r="E428" t="s">
        <v>2442</v>
      </c>
      <c r="F428" t="s">
        <v>10521</v>
      </c>
    </row>
    <row r="429" spans="1:6">
      <c r="A429" t="s">
        <v>2457</v>
      </c>
      <c r="B429" t="s">
        <v>5519</v>
      </c>
      <c r="C429" t="s">
        <v>2456</v>
      </c>
      <c r="D429" t="s">
        <v>7937</v>
      </c>
      <c r="E429" t="s">
        <v>2456</v>
      </c>
      <c r="F429" t="s">
        <v>10521</v>
      </c>
    </row>
    <row r="430" spans="1:6">
      <c r="A430" t="s">
        <v>2463</v>
      </c>
      <c r="B430" t="s">
        <v>5519</v>
      </c>
      <c r="C430" t="s">
        <v>2462</v>
      </c>
      <c r="D430" t="s">
        <v>7937</v>
      </c>
      <c r="E430" t="s">
        <v>8366</v>
      </c>
      <c r="F430" t="s">
        <v>10498</v>
      </c>
    </row>
    <row r="431" spans="1:6">
      <c r="A431" t="s">
        <v>7012</v>
      </c>
      <c r="B431" t="s">
        <v>5519</v>
      </c>
      <c r="C431" t="s">
        <v>7268</v>
      </c>
      <c r="D431" t="s">
        <v>7937</v>
      </c>
      <c r="E431" t="s">
        <v>8367</v>
      </c>
      <c r="F431" t="s">
        <v>10498</v>
      </c>
    </row>
    <row r="432" spans="1:6">
      <c r="A432" t="s">
        <v>2481</v>
      </c>
      <c r="B432" t="s">
        <v>5519</v>
      </c>
      <c r="C432" t="s">
        <v>2480</v>
      </c>
      <c r="D432" t="s">
        <v>7937</v>
      </c>
      <c r="E432" t="s">
        <v>8368</v>
      </c>
      <c r="F432" t="s">
        <v>10498</v>
      </c>
    </row>
    <row r="433" spans="1:6">
      <c r="A433" t="s">
        <v>2490</v>
      </c>
      <c r="B433" t="s">
        <v>5519</v>
      </c>
      <c r="C433" t="s">
        <v>7269</v>
      </c>
      <c r="D433" t="s">
        <v>7937</v>
      </c>
      <c r="E433" t="s">
        <v>7269</v>
      </c>
      <c r="F433" t="s">
        <v>10498</v>
      </c>
    </row>
    <row r="434" spans="1:6">
      <c r="A434" t="s">
        <v>2492</v>
      </c>
      <c r="B434" t="s">
        <v>5519</v>
      </c>
      <c r="C434" t="s">
        <v>2491</v>
      </c>
      <c r="D434" t="s">
        <v>7937</v>
      </c>
      <c r="E434" t="s">
        <v>2491</v>
      </c>
      <c r="F434" t="s">
        <v>10498</v>
      </c>
    </row>
    <row r="435" spans="1:6">
      <c r="A435" t="s">
        <v>2494</v>
      </c>
      <c r="B435" t="s">
        <v>5519</v>
      </c>
      <c r="C435" t="s">
        <v>2493</v>
      </c>
      <c r="D435" t="s">
        <v>7937</v>
      </c>
      <c r="E435" t="s">
        <v>2493</v>
      </c>
      <c r="F435" t="s">
        <v>10523</v>
      </c>
    </row>
    <row r="436" spans="1:6">
      <c r="A436" t="s">
        <v>2496</v>
      </c>
      <c r="B436" t="s">
        <v>5519</v>
      </c>
      <c r="C436" t="s">
        <v>2495</v>
      </c>
      <c r="D436" t="s">
        <v>7937</v>
      </c>
      <c r="E436" t="s">
        <v>8369</v>
      </c>
      <c r="F436" t="s">
        <v>10498</v>
      </c>
    </row>
    <row r="437" spans="1:6">
      <c r="A437" t="s">
        <v>2500</v>
      </c>
      <c r="B437" t="s">
        <v>5519</v>
      </c>
      <c r="C437" t="s">
        <v>2499</v>
      </c>
      <c r="D437" t="s">
        <v>7937</v>
      </c>
      <c r="E437" t="s">
        <v>8370</v>
      </c>
      <c r="F437" t="s">
        <v>10498</v>
      </c>
    </row>
    <row r="438" spans="1:6">
      <c r="A438" t="s">
        <v>6443</v>
      </c>
      <c r="B438" t="s">
        <v>5519</v>
      </c>
      <c r="C438" t="s">
        <v>2505</v>
      </c>
      <c r="D438" t="s">
        <v>7937</v>
      </c>
      <c r="E438" t="s">
        <v>8371</v>
      </c>
      <c r="F438" t="s">
        <v>10498</v>
      </c>
    </row>
    <row r="439" spans="1:6">
      <c r="A439" t="s">
        <v>2506</v>
      </c>
      <c r="B439" t="s">
        <v>5519</v>
      </c>
      <c r="C439" t="s">
        <v>2505</v>
      </c>
      <c r="D439" t="s">
        <v>7937</v>
      </c>
      <c r="E439" t="s">
        <v>8372</v>
      </c>
      <c r="F439" t="s">
        <v>10498</v>
      </c>
    </row>
    <row r="440" spans="1:6">
      <c r="A440" t="s">
        <v>7013</v>
      </c>
      <c r="B440" t="s">
        <v>5519</v>
      </c>
      <c r="C440" t="s">
        <v>7270</v>
      </c>
      <c r="D440" t="s">
        <v>7937</v>
      </c>
      <c r="E440" t="s">
        <v>8373</v>
      </c>
      <c r="F440" t="s">
        <v>10498</v>
      </c>
    </row>
    <row r="441" spans="1:6">
      <c r="A441" t="s">
        <v>2508</v>
      </c>
      <c r="B441" t="s">
        <v>5519</v>
      </c>
      <c r="C441" t="s">
        <v>2507</v>
      </c>
      <c r="D441" t="s">
        <v>7937</v>
      </c>
      <c r="E441" t="s">
        <v>8374</v>
      </c>
      <c r="F441" t="s">
        <v>10498</v>
      </c>
    </row>
    <row r="442" spans="1:6">
      <c r="A442" t="s">
        <v>2510</v>
      </c>
      <c r="B442" t="s">
        <v>5519</v>
      </c>
      <c r="C442" t="s">
        <v>2509</v>
      </c>
      <c r="D442" t="s">
        <v>7937</v>
      </c>
      <c r="E442" t="s">
        <v>8375</v>
      </c>
      <c r="F442" t="s">
        <v>10498</v>
      </c>
    </row>
    <row r="443" spans="1:6">
      <c r="A443" t="s">
        <v>2512</v>
      </c>
      <c r="B443" t="s">
        <v>5519</v>
      </c>
      <c r="C443" t="s">
        <v>2511</v>
      </c>
      <c r="D443" t="s">
        <v>7937</v>
      </c>
      <c r="E443" t="s">
        <v>2511</v>
      </c>
      <c r="F443" t="s">
        <v>10498</v>
      </c>
    </row>
    <row r="444" spans="1:6">
      <c r="A444" t="s">
        <v>2514</v>
      </c>
      <c r="B444" t="s">
        <v>5519</v>
      </c>
      <c r="C444" t="s">
        <v>2513</v>
      </c>
      <c r="D444" t="s">
        <v>7937</v>
      </c>
      <c r="E444" t="s">
        <v>2513</v>
      </c>
      <c r="F444" t="s">
        <v>10498</v>
      </c>
    </row>
    <row r="445" spans="1:6">
      <c r="A445" t="s">
        <v>6463</v>
      </c>
      <c r="B445" t="s">
        <v>5519</v>
      </c>
      <c r="C445" t="s">
        <v>6462</v>
      </c>
      <c r="D445" t="s">
        <v>7937</v>
      </c>
      <c r="E445" t="s">
        <v>8376</v>
      </c>
      <c r="F445" t="s">
        <v>10498</v>
      </c>
    </row>
    <row r="446" spans="1:6">
      <c r="A446" t="s">
        <v>2518</v>
      </c>
      <c r="B446" t="s">
        <v>5519</v>
      </c>
      <c r="C446" t="s">
        <v>2517</v>
      </c>
      <c r="D446" t="s">
        <v>7937</v>
      </c>
      <c r="E446" t="s">
        <v>2517</v>
      </c>
      <c r="F446" t="s">
        <v>10498</v>
      </c>
    </row>
    <row r="447" spans="1:6">
      <c r="A447" t="s">
        <v>7014</v>
      </c>
      <c r="B447" t="s">
        <v>5519</v>
      </c>
      <c r="C447" t="s">
        <v>7271</v>
      </c>
      <c r="D447" t="s">
        <v>7937</v>
      </c>
      <c r="E447" t="s">
        <v>8377</v>
      </c>
      <c r="F447" t="s">
        <v>10498</v>
      </c>
    </row>
    <row r="448" spans="1:6">
      <c r="A448" t="s">
        <v>6461</v>
      </c>
      <c r="B448" t="s">
        <v>5519</v>
      </c>
      <c r="C448" t="s">
        <v>6460</v>
      </c>
      <c r="D448" t="s">
        <v>7937</v>
      </c>
      <c r="E448" t="s">
        <v>8378</v>
      </c>
      <c r="F448" t="s">
        <v>10498</v>
      </c>
    </row>
    <row r="449" spans="1:6">
      <c r="A449" t="s">
        <v>2528</v>
      </c>
      <c r="B449" t="s">
        <v>5519</v>
      </c>
      <c r="C449" t="s">
        <v>2527</v>
      </c>
      <c r="D449" t="s">
        <v>7937</v>
      </c>
      <c r="E449" t="s">
        <v>2527</v>
      </c>
      <c r="F449" t="s">
        <v>10498</v>
      </c>
    </row>
    <row r="450" spans="1:6">
      <c r="A450" t="s">
        <v>2530</v>
      </c>
      <c r="B450" t="s">
        <v>5519</v>
      </c>
      <c r="C450" t="s">
        <v>2529</v>
      </c>
      <c r="D450" t="s">
        <v>7937</v>
      </c>
      <c r="E450" t="s">
        <v>8379</v>
      </c>
      <c r="F450" t="s">
        <v>10498</v>
      </c>
    </row>
    <row r="451" spans="1:6">
      <c r="A451" t="s">
        <v>2562</v>
      </c>
      <c r="B451" t="s">
        <v>5519</v>
      </c>
      <c r="C451" t="s">
        <v>2561</v>
      </c>
      <c r="D451" t="s">
        <v>7937</v>
      </c>
      <c r="E451" t="s">
        <v>8380</v>
      </c>
      <c r="F451" t="s">
        <v>10498</v>
      </c>
    </row>
    <row r="452" spans="1:6">
      <c r="A452" t="s">
        <v>2583</v>
      </c>
      <c r="B452" t="s">
        <v>5519</v>
      </c>
      <c r="C452" t="s">
        <v>2582</v>
      </c>
      <c r="D452" t="s">
        <v>7937</v>
      </c>
      <c r="E452" t="s">
        <v>8381</v>
      </c>
      <c r="F452" t="s">
        <v>10498</v>
      </c>
    </row>
    <row r="453" spans="1:6">
      <c r="A453" t="s">
        <v>2593</v>
      </c>
      <c r="B453" t="s">
        <v>5519</v>
      </c>
      <c r="C453" t="s">
        <v>2592</v>
      </c>
      <c r="D453" t="s">
        <v>7937</v>
      </c>
      <c r="E453" t="s">
        <v>2592</v>
      </c>
      <c r="F453" t="s">
        <v>10498</v>
      </c>
    </row>
    <row r="454" spans="1:6">
      <c r="A454" t="s">
        <v>2607</v>
      </c>
      <c r="B454" t="s">
        <v>5519</v>
      </c>
      <c r="C454" t="s">
        <v>2606</v>
      </c>
      <c r="D454" t="s">
        <v>7937</v>
      </c>
      <c r="E454" t="s">
        <v>8382</v>
      </c>
      <c r="F454" t="s">
        <v>10498</v>
      </c>
    </row>
    <row r="455" spans="1:6">
      <c r="A455" t="s">
        <v>2625</v>
      </c>
      <c r="B455" t="s">
        <v>5519</v>
      </c>
      <c r="C455" t="s">
        <v>2624</v>
      </c>
      <c r="D455" t="s">
        <v>7937</v>
      </c>
      <c r="E455" t="s">
        <v>8383</v>
      </c>
      <c r="F455" t="s">
        <v>10498</v>
      </c>
    </row>
    <row r="456" spans="1:6">
      <c r="A456" t="s">
        <v>2654</v>
      </c>
      <c r="B456" t="s">
        <v>5519</v>
      </c>
      <c r="C456" t="s">
        <v>2653</v>
      </c>
      <c r="D456" t="s">
        <v>7937</v>
      </c>
      <c r="E456" t="s">
        <v>2653</v>
      </c>
      <c r="F456" t="s">
        <v>10521</v>
      </c>
    </row>
    <row r="457" spans="1:6">
      <c r="A457" t="s">
        <v>2658</v>
      </c>
      <c r="B457" t="s">
        <v>5519</v>
      </c>
      <c r="C457" t="s">
        <v>2657</v>
      </c>
      <c r="D457" t="s">
        <v>7937</v>
      </c>
      <c r="E457" t="s">
        <v>8384</v>
      </c>
      <c r="F457" t="s">
        <v>10498</v>
      </c>
    </row>
    <row r="458" spans="1:6">
      <c r="A458" t="s">
        <v>2660</v>
      </c>
      <c r="B458" t="s">
        <v>5519</v>
      </c>
      <c r="C458" t="s">
        <v>2659</v>
      </c>
      <c r="D458" t="s">
        <v>7937</v>
      </c>
      <c r="E458" t="s">
        <v>2659</v>
      </c>
      <c r="F458" t="s">
        <v>10498</v>
      </c>
    </row>
    <row r="459" spans="1:6">
      <c r="A459" t="s">
        <v>2662</v>
      </c>
      <c r="B459" t="s">
        <v>5519</v>
      </c>
      <c r="C459" t="s">
        <v>2661</v>
      </c>
      <c r="D459" t="s">
        <v>7937</v>
      </c>
      <c r="E459" t="s">
        <v>8385</v>
      </c>
      <c r="F459" t="s">
        <v>10523</v>
      </c>
    </row>
    <row r="460" spans="1:6">
      <c r="A460" t="s">
        <v>2664</v>
      </c>
      <c r="B460" t="s">
        <v>5519</v>
      </c>
      <c r="C460" t="s">
        <v>2663</v>
      </c>
      <c r="D460" t="s">
        <v>7937</v>
      </c>
      <c r="E460" t="s">
        <v>2663</v>
      </c>
      <c r="F460" t="s">
        <v>10498</v>
      </c>
    </row>
    <row r="461" spans="1:6">
      <c r="A461" t="s">
        <v>2666</v>
      </c>
      <c r="B461" t="s">
        <v>5519</v>
      </c>
      <c r="C461" t="s">
        <v>2665</v>
      </c>
      <c r="D461" t="s">
        <v>7937</v>
      </c>
      <c r="E461" t="s">
        <v>2665</v>
      </c>
      <c r="F461" t="s">
        <v>10498</v>
      </c>
    </row>
    <row r="462" spans="1:6">
      <c r="A462" t="s">
        <v>2668</v>
      </c>
      <c r="B462" t="s">
        <v>5519</v>
      </c>
      <c r="C462" t="s">
        <v>2667</v>
      </c>
      <c r="D462" t="s">
        <v>7937</v>
      </c>
      <c r="E462" t="s">
        <v>2667</v>
      </c>
      <c r="F462" t="s">
        <v>10498</v>
      </c>
    </row>
    <row r="463" spans="1:6">
      <c r="A463" t="s">
        <v>2688</v>
      </c>
      <c r="B463" t="s">
        <v>5519</v>
      </c>
      <c r="C463" t="s">
        <v>2687</v>
      </c>
      <c r="D463" t="s">
        <v>7937</v>
      </c>
      <c r="E463" t="s">
        <v>8386</v>
      </c>
      <c r="F463" t="s">
        <v>10498</v>
      </c>
    </row>
    <row r="464" spans="1:6">
      <c r="A464" t="s">
        <v>2696</v>
      </c>
      <c r="B464" t="s">
        <v>5519</v>
      </c>
      <c r="C464" t="s">
        <v>2695</v>
      </c>
      <c r="D464" t="s">
        <v>7937</v>
      </c>
      <c r="E464" t="s">
        <v>2695</v>
      </c>
      <c r="F464" t="s">
        <v>10528</v>
      </c>
    </row>
    <row r="465" spans="1:6">
      <c r="A465" t="s">
        <v>2724</v>
      </c>
      <c r="B465" t="s">
        <v>5519</v>
      </c>
      <c r="C465" t="s">
        <v>2723</v>
      </c>
      <c r="D465" t="s">
        <v>7937</v>
      </c>
      <c r="E465" t="s">
        <v>2723</v>
      </c>
      <c r="F465" t="s">
        <v>10498</v>
      </c>
    </row>
    <row r="466" spans="1:6">
      <c r="A466" t="s">
        <v>2749</v>
      </c>
      <c r="B466" t="s">
        <v>5519</v>
      </c>
      <c r="C466" t="s">
        <v>2748</v>
      </c>
      <c r="D466" t="s">
        <v>7937</v>
      </c>
      <c r="E466" t="s">
        <v>8387</v>
      </c>
      <c r="F466" t="s">
        <v>10498</v>
      </c>
    </row>
    <row r="467" spans="1:6">
      <c r="A467" t="s">
        <v>6457</v>
      </c>
      <c r="B467" t="s">
        <v>5519</v>
      </c>
      <c r="C467" t="s">
        <v>6456</v>
      </c>
      <c r="D467" t="s">
        <v>7937</v>
      </c>
      <c r="E467" t="s">
        <v>8388</v>
      </c>
      <c r="F467" t="s">
        <v>10498</v>
      </c>
    </row>
    <row r="468" spans="1:6">
      <c r="A468" t="s">
        <v>2797</v>
      </c>
      <c r="B468" t="s">
        <v>5519</v>
      </c>
      <c r="C468" t="s">
        <v>2796</v>
      </c>
      <c r="D468" t="s">
        <v>7937</v>
      </c>
      <c r="E468" t="s">
        <v>2796</v>
      </c>
      <c r="F468" t="s">
        <v>10498</v>
      </c>
    </row>
    <row r="469" spans="1:6">
      <c r="A469" t="s">
        <v>2799</v>
      </c>
      <c r="B469" t="s">
        <v>5519</v>
      </c>
      <c r="C469" t="s">
        <v>2798</v>
      </c>
      <c r="D469" t="s">
        <v>7937</v>
      </c>
      <c r="E469" t="s">
        <v>8389</v>
      </c>
      <c r="F469" t="s">
        <v>10521</v>
      </c>
    </row>
    <row r="470" spans="1:6">
      <c r="A470" t="s">
        <v>7015</v>
      </c>
      <c r="B470" t="s">
        <v>5519</v>
      </c>
      <c r="C470" t="s">
        <v>7272</v>
      </c>
      <c r="D470" t="s">
        <v>7937</v>
      </c>
      <c r="E470" t="s">
        <v>8390</v>
      </c>
      <c r="F470" t="s">
        <v>10498</v>
      </c>
    </row>
    <row r="471" spans="1:6">
      <c r="A471" t="s">
        <v>2801</v>
      </c>
      <c r="B471" t="s">
        <v>5519</v>
      </c>
      <c r="C471" t="s">
        <v>2800</v>
      </c>
      <c r="D471" t="s">
        <v>7937</v>
      </c>
      <c r="E471" t="s">
        <v>8391</v>
      </c>
      <c r="F471" t="s">
        <v>10498</v>
      </c>
    </row>
    <row r="472" spans="1:6">
      <c r="A472" t="s">
        <v>2803</v>
      </c>
      <c r="B472" t="s">
        <v>5519</v>
      </c>
      <c r="C472" t="s">
        <v>2802</v>
      </c>
      <c r="D472" t="s">
        <v>7937</v>
      </c>
      <c r="E472" t="s">
        <v>8392</v>
      </c>
      <c r="F472" t="s">
        <v>10498</v>
      </c>
    </row>
    <row r="473" spans="1:6">
      <c r="A473" t="s">
        <v>7016</v>
      </c>
      <c r="B473" t="s">
        <v>5519</v>
      </c>
      <c r="C473" t="s">
        <v>2804</v>
      </c>
      <c r="D473" t="s">
        <v>7937</v>
      </c>
      <c r="E473" t="s">
        <v>8393</v>
      </c>
      <c r="F473" t="s">
        <v>10498</v>
      </c>
    </row>
    <row r="474" spans="1:6">
      <c r="A474" t="s">
        <v>7017</v>
      </c>
      <c r="B474" t="s">
        <v>5519</v>
      </c>
      <c r="C474" t="s">
        <v>7273</v>
      </c>
      <c r="D474" t="s">
        <v>7937</v>
      </c>
      <c r="E474" t="s">
        <v>8394</v>
      </c>
      <c r="F474" t="s">
        <v>10498</v>
      </c>
    </row>
    <row r="475" spans="1:6">
      <c r="A475" t="s">
        <v>2806</v>
      </c>
      <c r="B475" t="s">
        <v>5519</v>
      </c>
      <c r="C475" t="s">
        <v>2805</v>
      </c>
      <c r="D475" t="s">
        <v>7937</v>
      </c>
      <c r="E475" t="s">
        <v>8395</v>
      </c>
      <c r="F475" t="s">
        <v>10498</v>
      </c>
    </row>
    <row r="476" spans="1:6">
      <c r="A476" t="s">
        <v>2810</v>
      </c>
      <c r="B476" t="s">
        <v>5519</v>
      </c>
      <c r="C476" t="s">
        <v>2809</v>
      </c>
      <c r="D476" t="s">
        <v>7937</v>
      </c>
      <c r="E476" t="s">
        <v>2809</v>
      </c>
      <c r="F476" t="s">
        <v>10498</v>
      </c>
    </row>
    <row r="477" spans="1:6">
      <c r="A477" t="s">
        <v>2818</v>
      </c>
      <c r="B477" t="s">
        <v>5519</v>
      </c>
      <c r="C477" t="s">
        <v>2817</v>
      </c>
      <c r="D477" t="s">
        <v>7937</v>
      </c>
      <c r="E477" t="s">
        <v>2817</v>
      </c>
      <c r="F477" t="s">
        <v>10528</v>
      </c>
    </row>
    <row r="478" spans="1:6">
      <c r="A478" t="s">
        <v>6467</v>
      </c>
      <c r="B478" t="s">
        <v>5519</v>
      </c>
      <c r="C478" t="s">
        <v>6466</v>
      </c>
      <c r="D478" t="s">
        <v>7937</v>
      </c>
      <c r="E478" t="s">
        <v>8396</v>
      </c>
      <c r="F478" t="s">
        <v>10498</v>
      </c>
    </row>
    <row r="479" spans="1:6">
      <c r="A479" t="s">
        <v>7018</v>
      </c>
      <c r="B479" t="s">
        <v>5519</v>
      </c>
      <c r="C479" t="s">
        <v>7274</v>
      </c>
      <c r="D479" t="s">
        <v>7937</v>
      </c>
      <c r="E479" t="s">
        <v>8397</v>
      </c>
      <c r="F479" t="s">
        <v>10498</v>
      </c>
    </row>
    <row r="480" spans="1:6">
      <c r="A480" t="s">
        <v>7019</v>
      </c>
      <c r="B480" t="s">
        <v>5519</v>
      </c>
      <c r="C480" t="s">
        <v>7275</v>
      </c>
      <c r="D480" t="s">
        <v>7937</v>
      </c>
      <c r="E480" t="s">
        <v>8398</v>
      </c>
      <c r="F480" t="s">
        <v>10498</v>
      </c>
    </row>
    <row r="481" spans="1:6">
      <c r="A481" t="s">
        <v>7020</v>
      </c>
      <c r="B481" t="s">
        <v>5519</v>
      </c>
      <c r="C481" t="s">
        <v>7276</v>
      </c>
      <c r="D481" t="s">
        <v>7937</v>
      </c>
      <c r="E481" t="s">
        <v>8399</v>
      </c>
      <c r="F481" t="s">
        <v>10498</v>
      </c>
    </row>
    <row r="482" spans="1:6">
      <c r="A482" t="s">
        <v>2865</v>
      </c>
      <c r="B482" t="s">
        <v>5519</v>
      </c>
      <c r="C482" t="s">
        <v>2864</v>
      </c>
      <c r="D482" t="s">
        <v>7937</v>
      </c>
      <c r="E482" t="s">
        <v>8400</v>
      </c>
      <c r="F482" t="s">
        <v>10529</v>
      </c>
    </row>
    <row r="483" spans="1:6">
      <c r="A483" t="s">
        <v>7021</v>
      </c>
      <c r="B483" t="s">
        <v>5519</v>
      </c>
      <c r="C483" t="s">
        <v>7277</v>
      </c>
      <c r="D483" t="s">
        <v>7937</v>
      </c>
      <c r="E483" t="s">
        <v>8401</v>
      </c>
      <c r="F483" t="s">
        <v>10498</v>
      </c>
    </row>
    <row r="484" spans="1:6">
      <c r="A484" t="s">
        <v>2879</v>
      </c>
      <c r="B484" t="s">
        <v>5519</v>
      </c>
      <c r="C484" t="s">
        <v>2877</v>
      </c>
      <c r="D484" t="s">
        <v>7937</v>
      </c>
      <c r="E484" t="s">
        <v>8402</v>
      </c>
      <c r="F484" t="s">
        <v>10530</v>
      </c>
    </row>
    <row r="485" spans="1:6">
      <c r="A485" t="s">
        <v>2878</v>
      </c>
      <c r="B485" t="s">
        <v>5519</v>
      </c>
      <c r="C485" t="s">
        <v>2877</v>
      </c>
      <c r="D485" t="s">
        <v>7937</v>
      </c>
      <c r="E485" t="s">
        <v>8403</v>
      </c>
      <c r="F485" t="s">
        <v>10530</v>
      </c>
    </row>
    <row r="486" spans="1:6">
      <c r="A486" t="s">
        <v>7022</v>
      </c>
      <c r="B486" t="s">
        <v>5519</v>
      </c>
      <c r="C486" t="s">
        <v>7278</v>
      </c>
      <c r="D486" t="s">
        <v>7937</v>
      </c>
      <c r="E486" t="s">
        <v>8404</v>
      </c>
      <c r="F486" t="s">
        <v>10498</v>
      </c>
    </row>
    <row r="487" spans="1:6">
      <c r="A487" t="s">
        <v>7023</v>
      </c>
      <c r="B487" t="s">
        <v>5519</v>
      </c>
      <c r="C487" t="s">
        <v>7279</v>
      </c>
      <c r="D487" t="s">
        <v>7937</v>
      </c>
      <c r="E487" t="s">
        <v>8405</v>
      </c>
      <c r="F487" t="s">
        <v>10498</v>
      </c>
    </row>
    <row r="488" spans="1:6">
      <c r="A488" t="s">
        <v>6453</v>
      </c>
      <c r="B488" t="s">
        <v>5519</v>
      </c>
      <c r="C488" t="s">
        <v>6452</v>
      </c>
      <c r="D488" t="s">
        <v>7937</v>
      </c>
      <c r="E488" t="s">
        <v>8406</v>
      </c>
      <c r="F488" t="s">
        <v>10498</v>
      </c>
    </row>
    <row r="489" spans="1:6">
      <c r="A489" t="s">
        <v>2881</v>
      </c>
      <c r="B489" t="s">
        <v>5519</v>
      </c>
      <c r="C489" t="s">
        <v>2880</v>
      </c>
      <c r="D489" t="s">
        <v>7937</v>
      </c>
      <c r="E489" t="s">
        <v>8407</v>
      </c>
      <c r="F489" t="s">
        <v>10498</v>
      </c>
    </row>
    <row r="490" spans="1:6">
      <c r="A490" t="s">
        <v>2883</v>
      </c>
      <c r="B490" t="s">
        <v>5519</v>
      </c>
      <c r="C490" t="s">
        <v>2882</v>
      </c>
      <c r="D490" t="s">
        <v>7937</v>
      </c>
      <c r="E490" t="s">
        <v>8408</v>
      </c>
      <c r="F490" t="s">
        <v>10498</v>
      </c>
    </row>
    <row r="491" spans="1:6">
      <c r="A491" t="s">
        <v>6465</v>
      </c>
      <c r="B491" t="s">
        <v>5519</v>
      </c>
      <c r="C491" t="s">
        <v>6464</v>
      </c>
      <c r="D491" t="s">
        <v>7937</v>
      </c>
      <c r="E491" t="s">
        <v>8409</v>
      </c>
      <c r="F491" t="s">
        <v>10498</v>
      </c>
    </row>
    <row r="492" spans="1:6">
      <c r="A492" t="s">
        <v>7024</v>
      </c>
      <c r="B492" t="s">
        <v>5519</v>
      </c>
      <c r="C492" t="s">
        <v>7280</v>
      </c>
      <c r="D492" t="s">
        <v>7937</v>
      </c>
      <c r="E492" t="s">
        <v>8410</v>
      </c>
      <c r="F492" t="s">
        <v>10498</v>
      </c>
    </row>
    <row r="493" spans="1:6">
      <c r="A493" t="s">
        <v>2885</v>
      </c>
      <c r="B493" t="s">
        <v>5519</v>
      </c>
      <c r="C493" t="s">
        <v>2884</v>
      </c>
      <c r="D493" t="s">
        <v>7937</v>
      </c>
      <c r="E493" t="s">
        <v>2884</v>
      </c>
      <c r="F493" t="s">
        <v>10498</v>
      </c>
    </row>
    <row r="494" spans="1:6">
      <c r="A494" t="s">
        <v>7025</v>
      </c>
      <c r="B494" t="s">
        <v>5519</v>
      </c>
      <c r="C494" t="s">
        <v>7281</v>
      </c>
      <c r="D494" t="s">
        <v>7937</v>
      </c>
      <c r="E494" t="s">
        <v>8411</v>
      </c>
      <c r="F494" t="s">
        <v>10498</v>
      </c>
    </row>
    <row r="495" spans="1:6">
      <c r="A495" t="s">
        <v>2901</v>
      </c>
      <c r="B495" t="s">
        <v>5519</v>
      </c>
      <c r="C495" t="s">
        <v>2900</v>
      </c>
      <c r="D495" t="s">
        <v>7937</v>
      </c>
      <c r="E495" t="s">
        <v>8412</v>
      </c>
      <c r="F495" t="s">
        <v>10498</v>
      </c>
    </row>
    <row r="496" spans="1:6">
      <c r="A496" t="s">
        <v>7026</v>
      </c>
      <c r="B496" t="s">
        <v>5519</v>
      </c>
      <c r="C496" t="s">
        <v>7282</v>
      </c>
      <c r="D496" t="s">
        <v>7937</v>
      </c>
      <c r="E496" t="s">
        <v>8413</v>
      </c>
      <c r="F496" t="s">
        <v>10498</v>
      </c>
    </row>
    <row r="497" spans="1:6">
      <c r="A497" t="s">
        <v>2922</v>
      </c>
      <c r="B497" t="s">
        <v>5519</v>
      </c>
      <c r="C497" t="s">
        <v>2921</v>
      </c>
      <c r="D497" t="s">
        <v>7937</v>
      </c>
      <c r="E497" t="s">
        <v>2921</v>
      </c>
      <c r="F497" t="s">
        <v>10521</v>
      </c>
    </row>
    <row r="498" spans="1:6">
      <c r="A498" t="s">
        <v>2930</v>
      </c>
      <c r="B498" t="s">
        <v>5519</v>
      </c>
      <c r="C498" t="s">
        <v>2929</v>
      </c>
      <c r="D498" t="s">
        <v>7937</v>
      </c>
      <c r="E498" t="s">
        <v>2929</v>
      </c>
      <c r="F498" t="s">
        <v>10498</v>
      </c>
    </row>
    <row r="499" spans="1:6">
      <c r="A499" t="s">
        <v>2932</v>
      </c>
      <c r="B499" t="s">
        <v>5519</v>
      </c>
      <c r="C499" t="s">
        <v>2931</v>
      </c>
      <c r="D499" t="s">
        <v>7937</v>
      </c>
      <c r="E499" t="s">
        <v>2931</v>
      </c>
      <c r="F499" t="s">
        <v>10528</v>
      </c>
    </row>
    <row r="500" spans="1:6">
      <c r="A500" t="s">
        <v>2933</v>
      </c>
      <c r="B500" t="s">
        <v>5519</v>
      </c>
      <c r="C500" t="s">
        <v>2931</v>
      </c>
      <c r="D500" t="s">
        <v>7937</v>
      </c>
      <c r="E500" t="s">
        <v>8414</v>
      </c>
      <c r="F500" t="s">
        <v>10523</v>
      </c>
    </row>
    <row r="501" spans="1:6">
      <c r="A501" t="s">
        <v>2945</v>
      </c>
      <c r="B501" t="s">
        <v>5519</v>
      </c>
      <c r="C501" t="s">
        <v>2944</v>
      </c>
      <c r="D501" t="s">
        <v>7937</v>
      </c>
      <c r="E501" t="s">
        <v>8415</v>
      </c>
      <c r="F501" t="s">
        <v>10498</v>
      </c>
    </row>
    <row r="502" spans="1:6">
      <c r="A502" t="s">
        <v>2955</v>
      </c>
      <c r="B502" t="s">
        <v>5519</v>
      </c>
      <c r="C502" t="s">
        <v>2954</v>
      </c>
      <c r="D502" t="s">
        <v>7937</v>
      </c>
      <c r="E502" t="s">
        <v>8416</v>
      </c>
      <c r="F502" t="s">
        <v>10498</v>
      </c>
    </row>
    <row r="503" spans="1:6">
      <c r="A503" t="s">
        <v>2959</v>
      </c>
      <c r="B503" t="s">
        <v>5519</v>
      </c>
      <c r="C503" t="s">
        <v>2958</v>
      </c>
      <c r="D503" t="s">
        <v>7937</v>
      </c>
      <c r="E503" t="s">
        <v>8417</v>
      </c>
      <c r="F503" t="s">
        <v>10498</v>
      </c>
    </row>
    <row r="504" spans="1:6">
      <c r="A504" t="s">
        <v>2961</v>
      </c>
      <c r="B504" t="s">
        <v>5519</v>
      </c>
      <c r="C504" t="s">
        <v>2960</v>
      </c>
      <c r="D504" t="s">
        <v>7937</v>
      </c>
      <c r="E504" t="s">
        <v>8418</v>
      </c>
      <c r="F504" t="s">
        <v>10498</v>
      </c>
    </row>
    <row r="505" spans="1:6">
      <c r="A505" t="s">
        <v>6469</v>
      </c>
      <c r="B505" t="s">
        <v>5519</v>
      </c>
      <c r="C505" t="s">
        <v>6468</v>
      </c>
      <c r="D505" t="s">
        <v>7937</v>
      </c>
      <c r="E505" t="s">
        <v>8419</v>
      </c>
      <c r="F505" t="s">
        <v>10498</v>
      </c>
    </row>
    <row r="506" spans="1:6">
      <c r="A506" t="s">
        <v>2976</v>
      </c>
      <c r="B506" t="s">
        <v>5519</v>
      </c>
      <c r="C506" t="s">
        <v>2975</v>
      </c>
      <c r="D506" t="s">
        <v>7937</v>
      </c>
      <c r="E506" t="s">
        <v>2975</v>
      </c>
      <c r="F506" t="s">
        <v>10498</v>
      </c>
    </row>
    <row r="507" spans="1:6">
      <c r="A507" t="s">
        <v>2978</v>
      </c>
      <c r="B507" t="s">
        <v>5519</v>
      </c>
      <c r="C507" t="s">
        <v>2977</v>
      </c>
      <c r="D507" t="s">
        <v>7937</v>
      </c>
      <c r="E507" t="s">
        <v>2977</v>
      </c>
      <c r="F507" t="s">
        <v>10498</v>
      </c>
    </row>
    <row r="508" spans="1:6">
      <c r="A508" t="s">
        <v>3001</v>
      </c>
      <c r="B508" t="s">
        <v>5519</v>
      </c>
      <c r="C508" t="s">
        <v>3000</v>
      </c>
      <c r="D508" t="s">
        <v>7937</v>
      </c>
      <c r="E508" t="s">
        <v>3000</v>
      </c>
      <c r="F508" t="s">
        <v>10521</v>
      </c>
    </row>
    <row r="509" spans="1:6">
      <c r="A509" t="s">
        <v>7027</v>
      </c>
      <c r="B509" t="s">
        <v>5519</v>
      </c>
      <c r="C509" t="s">
        <v>7283</v>
      </c>
      <c r="D509" t="s">
        <v>7937</v>
      </c>
      <c r="E509" t="s">
        <v>8420</v>
      </c>
      <c r="F509" t="s">
        <v>10498</v>
      </c>
    </row>
    <row r="510" spans="1:6">
      <c r="A510" t="s">
        <v>3020</v>
      </c>
      <c r="B510" t="s">
        <v>5519</v>
      </c>
      <c r="C510" t="s">
        <v>3019</v>
      </c>
      <c r="D510" t="s">
        <v>7937</v>
      </c>
      <c r="E510" t="s">
        <v>3019</v>
      </c>
      <c r="F510" t="s">
        <v>10498</v>
      </c>
    </row>
    <row r="511" spans="1:6">
      <c r="A511" t="s">
        <v>7028</v>
      </c>
      <c r="B511" t="s">
        <v>5519</v>
      </c>
      <c r="C511" t="s">
        <v>7284</v>
      </c>
      <c r="D511" t="s">
        <v>7937</v>
      </c>
      <c r="E511" t="s">
        <v>8421</v>
      </c>
      <c r="F511" t="s">
        <v>10498</v>
      </c>
    </row>
    <row r="512" spans="1:6">
      <c r="A512" t="s">
        <v>3024</v>
      </c>
      <c r="B512" t="s">
        <v>5519</v>
      </c>
      <c r="C512" t="s">
        <v>3023</v>
      </c>
      <c r="D512" t="s">
        <v>7937</v>
      </c>
      <c r="E512" t="s">
        <v>8422</v>
      </c>
      <c r="F512" t="s">
        <v>10521</v>
      </c>
    </row>
    <row r="513" spans="1:6">
      <c r="A513" t="s">
        <v>3042</v>
      </c>
      <c r="B513" t="s">
        <v>5519</v>
      </c>
      <c r="C513" t="s">
        <v>3041</v>
      </c>
      <c r="D513" t="s">
        <v>7937</v>
      </c>
      <c r="E513" t="s">
        <v>3041</v>
      </c>
      <c r="F513" t="s">
        <v>10498</v>
      </c>
    </row>
    <row r="514" spans="1:6">
      <c r="A514" t="s">
        <v>3044</v>
      </c>
      <c r="B514" t="s">
        <v>5519</v>
      </c>
      <c r="C514" t="s">
        <v>3043</v>
      </c>
      <c r="D514" t="s">
        <v>7937</v>
      </c>
      <c r="E514" t="s">
        <v>8423</v>
      </c>
      <c r="F514" t="s">
        <v>10498</v>
      </c>
    </row>
    <row r="515" spans="1:6">
      <c r="A515" t="s">
        <v>3046</v>
      </c>
      <c r="B515" t="s">
        <v>5519</v>
      </c>
      <c r="C515" t="s">
        <v>3045</v>
      </c>
      <c r="D515" t="s">
        <v>7937</v>
      </c>
      <c r="E515" t="s">
        <v>3045</v>
      </c>
      <c r="F515" t="s">
        <v>10498</v>
      </c>
    </row>
    <row r="516" spans="1:6">
      <c r="A516" t="s">
        <v>3052</v>
      </c>
      <c r="B516" t="s">
        <v>5519</v>
      </c>
      <c r="C516" t="s">
        <v>3051</v>
      </c>
      <c r="D516" t="s">
        <v>7937</v>
      </c>
      <c r="E516" t="s">
        <v>8424</v>
      </c>
      <c r="F516" t="s">
        <v>10498</v>
      </c>
    </row>
    <row r="517" spans="1:6">
      <c r="A517" t="s">
        <v>3054</v>
      </c>
      <c r="B517" t="s">
        <v>5519</v>
      </c>
      <c r="C517" t="s">
        <v>3053</v>
      </c>
      <c r="D517" t="s">
        <v>7937</v>
      </c>
      <c r="E517" t="s">
        <v>3053</v>
      </c>
      <c r="F517" t="s">
        <v>10528</v>
      </c>
    </row>
    <row r="518" spans="1:6">
      <c r="A518" t="s">
        <v>7029</v>
      </c>
      <c r="B518" t="s">
        <v>5519</v>
      </c>
      <c r="C518" t="s">
        <v>7285</v>
      </c>
      <c r="D518" t="s">
        <v>7937</v>
      </c>
      <c r="E518" t="s">
        <v>8425</v>
      </c>
      <c r="F518" t="s">
        <v>10498</v>
      </c>
    </row>
    <row r="519" spans="1:6">
      <c r="A519" t="s">
        <v>3062</v>
      </c>
      <c r="B519" t="s">
        <v>5519</v>
      </c>
      <c r="C519" t="s">
        <v>3061</v>
      </c>
      <c r="D519" t="s">
        <v>7937</v>
      </c>
      <c r="E519" t="s">
        <v>3061</v>
      </c>
      <c r="F519" t="s">
        <v>10498</v>
      </c>
    </row>
    <row r="520" spans="1:6">
      <c r="A520" t="s">
        <v>3064</v>
      </c>
      <c r="B520" t="s">
        <v>5519</v>
      </c>
      <c r="C520" t="s">
        <v>3063</v>
      </c>
      <c r="D520" t="s">
        <v>7937</v>
      </c>
      <c r="E520" t="s">
        <v>8426</v>
      </c>
      <c r="F520" t="s">
        <v>10498</v>
      </c>
    </row>
    <row r="521" spans="1:6">
      <c r="A521" t="s">
        <v>3066</v>
      </c>
      <c r="B521" t="s">
        <v>5519</v>
      </c>
      <c r="C521" t="s">
        <v>3065</v>
      </c>
      <c r="D521" t="s">
        <v>7937</v>
      </c>
      <c r="E521" t="s">
        <v>8427</v>
      </c>
      <c r="F521" t="s">
        <v>10531</v>
      </c>
    </row>
    <row r="522" spans="1:6">
      <c r="A522" t="s">
        <v>3068</v>
      </c>
      <c r="B522" t="s">
        <v>5519</v>
      </c>
      <c r="C522" t="s">
        <v>3067</v>
      </c>
      <c r="D522" t="s">
        <v>7937</v>
      </c>
      <c r="E522" t="s">
        <v>3067</v>
      </c>
      <c r="F522" t="s">
        <v>10498</v>
      </c>
    </row>
    <row r="523" spans="1:6">
      <c r="A523" t="s">
        <v>3070</v>
      </c>
      <c r="B523" t="s">
        <v>5519</v>
      </c>
      <c r="C523" t="s">
        <v>3069</v>
      </c>
      <c r="D523" t="s">
        <v>7937</v>
      </c>
      <c r="E523" t="s">
        <v>8428</v>
      </c>
      <c r="F523" t="s">
        <v>10498</v>
      </c>
    </row>
    <row r="524" spans="1:6">
      <c r="A524" t="s">
        <v>3074</v>
      </c>
      <c r="B524" t="s">
        <v>5519</v>
      </c>
      <c r="C524" t="s">
        <v>3073</v>
      </c>
      <c r="D524" t="s">
        <v>7937</v>
      </c>
      <c r="E524" t="s">
        <v>8429</v>
      </c>
      <c r="F524" t="s">
        <v>10498</v>
      </c>
    </row>
    <row r="525" spans="1:6">
      <c r="A525" t="s">
        <v>3076</v>
      </c>
      <c r="B525" t="s">
        <v>5519</v>
      </c>
      <c r="C525" t="s">
        <v>3075</v>
      </c>
      <c r="D525" t="s">
        <v>7937</v>
      </c>
      <c r="E525" t="s">
        <v>8430</v>
      </c>
      <c r="F525" t="s">
        <v>10498</v>
      </c>
    </row>
    <row r="526" spans="1:6">
      <c r="A526" t="s">
        <v>3072</v>
      </c>
      <c r="B526" t="s">
        <v>5519</v>
      </c>
      <c r="C526" t="s">
        <v>3071</v>
      </c>
      <c r="D526" t="s">
        <v>7937</v>
      </c>
      <c r="E526" t="s">
        <v>8431</v>
      </c>
      <c r="F526" t="s">
        <v>10498</v>
      </c>
    </row>
    <row r="527" spans="1:6">
      <c r="A527" t="s">
        <v>3078</v>
      </c>
      <c r="B527" t="s">
        <v>5519</v>
      </c>
      <c r="C527" t="s">
        <v>3077</v>
      </c>
      <c r="D527" t="s">
        <v>7937</v>
      </c>
      <c r="E527" t="s">
        <v>8432</v>
      </c>
      <c r="F527" t="s">
        <v>10498</v>
      </c>
    </row>
    <row r="528" spans="1:6">
      <c r="A528" t="s">
        <v>3080</v>
      </c>
      <c r="B528" t="s">
        <v>5519</v>
      </c>
      <c r="C528" t="s">
        <v>3079</v>
      </c>
      <c r="D528" t="s">
        <v>7937</v>
      </c>
      <c r="E528" t="s">
        <v>8433</v>
      </c>
      <c r="F528" t="s">
        <v>10498</v>
      </c>
    </row>
    <row r="529" spans="1:6">
      <c r="A529" t="s">
        <v>3082</v>
      </c>
      <c r="B529" t="s">
        <v>5519</v>
      </c>
      <c r="C529" t="s">
        <v>3081</v>
      </c>
      <c r="D529" t="s">
        <v>7937</v>
      </c>
      <c r="E529" t="s">
        <v>3081</v>
      </c>
      <c r="F529" t="s">
        <v>10498</v>
      </c>
    </row>
    <row r="530" spans="1:6">
      <c r="A530" t="s">
        <v>3084</v>
      </c>
      <c r="B530" t="s">
        <v>5519</v>
      </c>
      <c r="C530" t="s">
        <v>3083</v>
      </c>
      <c r="D530" t="s">
        <v>7937</v>
      </c>
      <c r="E530" t="s">
        <v>3083</v>
      </c>
      <c r="F530" t="s">
        <v>10498</v>
      </c>
    </row>
    <row r="531" spans="1:6">
      <c r="A531" t="s">
        <v>3086</v>
      </c>
      <c r="B531" t="s">
        <v>5519</v>
      </c>
      <c r="C531" t="s">
        <v>3085</v>
      </c>
      <c r="D531" t="s">
        <v>7937</v>
      </c>
      <c r="E531" t="s">
        <v>3085</v>
      </c>
      <c r="F531" t="s">
        <v>10498</v>
      </c>
    </row>
    <row r="532" spans="1:6">
      <c r="A532" t="s">
        <v>3088</v>
      </c>
      <c r="B532" t="s">
        <v>5519</v>
      </c>
      <c r="C532" t="s">
        <v>3087</v>
      </c>
      <c r="D532" t="s">
        <v>7937</v>
      </c>
      <c r="E532" t="s">
        <v>8434</v>
      </c>
      <c r="F532" t="s">
        <v>10498</v>
      </c>
    </row>
    <row r="533" spans="1:6">
      <c r="A533" t="s">
        <v>7030</v>
      </c>
      <c r="B533" t="s">
        <v>5519</v>
      </c>
      <c r="C533" t="s">
        <v>7286</v>
      </c>
      <c r="D533" t="s">
        <v>7937</v>
      </c>
      <c r="E533" t="s">
        <v>8435</v>
      </c>
      <c r="F533" t="s">
        <v>10498</v>
      </c>
    </row>
    <row r="534" spans="1:6">
      <c r="A534" t="s">
        <v>6471</v>
      </c>
      <c r="B534" t="s">
        <v>5519</v>
      </c>
      <c r="C534" t="s">
        <v>6470</v>
      </c>
      <c r="D534" t="s">
        <v>7937</v>
      </c>
      <c r="E534" t="s">
        <v>8436</v>
      </c>
      <c r="F534" t="s">
        <v>10498</v>
      </c>
    </row>
    <row r="535" spans="1:6">
      <c r="A535" t="s">
        <v>3090</v>
      </c>
      <c r="B535" t="s">
        <v>5519</v>
      </c>
      <c r="C535" t="s">
        <v>3089</v>
      </c>
      <c r="D535" t="s">
        <v>7937</v>
      </c>
      <c r="E535" t="s">
        <v>8437</v>
      </c>
      <c r="F535" t="s">
        <v>10498</v>
      </c>
    </row>
    <row r="536" spans="1:6">
      <c r="A536" t="s">
        <v>3092</v>
      </c>
      <c r="B536" t="s">
        <v>5519</v>
      </c>
      <c r="C536" t="s">
        <v>3091</v>
      </c>
      <c r="D536" t="s">
        <v>7937</v>
      </c>
      <c r="E536" t="s">
        <v>3091</v>
      </c>
      <c r="F536" t="s">
        <v>10523</v>
      </c>
    </row>
    <row r="537" spans="1:6">
      <c r="A537" t="s">
        <v>3096</v>
      </c>
      <c r="B537" t="s">
        <v>5519</v>
      </c>
      <c r="C537" t="s">
        <v>3095</v>
      </c>
      <c r="D537" t="s">
        <v>7937</v>
      </c>
      <c r="E537" t="s">
        <v>8438</v>
      </c>
      <c r="F537" t="s">
        <v>10498</v>
      </c>
    </row>
    <row r="538" spans="1:6">
      <c r="A538" t="s">
        <v>3098</v>
      </c>
      <c r="B538" t="s">
        <v>5519</v>
      </c>
      <c r="C538" t="s">
        <v>3097</v>
      </c>
      <c r="D538" t="s">
        <v>7937</v>
      </c>
      <c r="E538" t="s">
        <v>3097</v>
      </c>
      <c r="F538" t="s">
        <v>10523</v>
      </c>
    </row>
    <row r="539" spans="1:6">
      <c r="A539" t="s">
        <v>3104</v>
      </c>
      <c r="B539" t="s">
        <v>5519</v>
      </c>
      <c r="C539" t="s">
        <v>3103</v>
      </c>
      <c r="D539" t="s">
        <v>7937</v>
      </c>
      <c r="E539" t="s">
        <v>8439</v>
      </c>
      <c r="F539" t="s">
        <v>10498</v>
      </c>
    </row>
    <row r="540" spans="1:6">
      <c r="A540" t="s">
        <v>3106</v>
      </c>
      <c r="B540" t="s">
        <v>5519</v>
      </c>
      <c r="C540" t="s">
        <v>3105</v>
      </c>
      <c r="D540" t="s">
        <v>7937</v>
      </c>
      <c r="E540" t="s">
        <v>3105</v>
      </c>
      <c r="F540" t="s">
        <v>10498</v>
      </c>
    </row>
    <row r="541" spans="1:6">
      <c r="A541" t="s">
        <v>3110</v>
      </c>
      <c r="B541" t="s">
        <v>5519</v>
      </c>
      <c r="C541" t="s">
        <v>3109</v>
      </c>
      <c r="D541" t="s">
        <v>7937</v>
      </c>
      <c r="E541" t="s">
        <v>8440</v>
      </c>
      <c r="F541" t="s">
        <v>10498</v>
      </c>
    </row>
    <row r="542" spans="1:6">
      <c r="A542" t="s">
        <v>3112</v>
      </c>
      <c r="B542" t="s">
        <v>5519</v>
      </c>
      <c r="C542" t="s">
        <v>3111</v>
      </c>
      <c r="D542" t="s">
        <v>7937</v>
      </c>
      <c r="E542" t="s">
        <v>8441</v>
      </c>
      <c r="F542" t="s">
        <v>10498</v>
      </c>
    </row>
    <row r="543" spans="1:6">
      <c r="A543" t="s">
        <v>3114</v>
      </c>
      <c r="B543" t="s">
        <v>5519</v>
      </c>
      <c r="C543" t="s">
        <v>3113</v>
      </c>
      <c r="D543" t="s">
        <v>7937</v>
      </c>
      <c r="E543" t="s">
        <v>8442</v>
      </c>
      <c r="F543" t="s">
        <v>10498</v>
      </c>
    </row>
    <row r="544" spans="1:6">
      <c r="A544" t="s">
        <v>3115</v>
      </c>
      <c r="B544" t="s">
        <v>5519</v>
      </c>
      <c r="C544" t="s">
        <v>3113</v>
      </c>
      <c r="D544" t="s">
        <v>7937</v>
      </c>
      <c r="E544" t="s">
        <v>8443</v>
      </c>
      <c r="F544" t="s">
        <v>10498</v>
      </c>
    </row>
    <row r="545" spans="1:6">
      <c r="A545" t="s">
        <v>3117</v>
      </c>
      <c r="B545" t="s">
        <v>5519</v>
      </c>
      <c r="C545" t="s">
        <v>3116</v>
      </c>
      <c r="D545" t="s">
        <v>7937</v>
      </c>
      <c r="E545" t="s">
        <v>8444</v>
      </c>
      <c r="F545" t="s">
        <v>10498</v>
      </c>
    </row>
    <row r="546" spans="1:6">
      <c r="A546" t="s">
        <v>7031</v>
      </c>
      <c r="B546" t="s">
        <v>5519</v>
      </c>
      <c r="C546" t="s">
        <v>7287</v>
      </c>
      <c r="D546" t="s">
        <v>7937</v>
      </c>
      <c r="E546" t="s">
        <v>8445</v>
      </c>
      <c r="F546" t="s">
        <v>10498</v>
      </c>
    </row>
    <row r="547" spans="1:6">
      <c r="A547" t="s">
        <v>3119</v>
      </c>
      <c r="B547" t="s">
        <v>5519</v>
      </c>
      <c r="C547" t="s">
        <v>3118</v>
      </c>
      <c r="D547" t="s">
        <v>7937</v>
      </c>
      <c r="E547" t="s">
        <v>3118</v>
      </c>
      <c r="F547" t="s">
        <v>10521</v>
      </c>
    </row>
    <row r="548" spans="1:6">
      <c r="A548" t="s">
        <v>3121</v>
      </c>
      <c r="B548" t="s">
        <v>5519</v>
      </c>
      <c r="C548" t="s">
        <v>3120</v>
      </c>
      <c r="D548" t="s">
        <v>7937</v>
      </c>
      <c r="E548" t="s">
        <v>3120</v>
      </c>
      <c r="F548" t="s">
        <v>10528</v>
      </c>
    </row>
    <row r="549" spans="1:6">
      <c r="A549" t="s">
        <v>7032</v>
      </c>
      <c r="B549" t="s">
        <v>5519</v>
      </c>
      <c r="C549" t="s">
        <v>7288</v>
      </c>
      <c r="D549" t="s">
        <v>7937</v>
      </c>
      <c r="E549" t="s">
        <v>8446</v>
      </c>
      <c r="F549" t="s">
        <v>10498</v>
      </c>
    </row>
    <row r="550" spans="1:6">
      <c r="A550" t="s">
        <v>3129</v>
      </c>
      <c r="B550" t="s">
        <v>5519</v>
      </c>
      <c r="C550" t="s">
        <v>3128</v>
      </c>
      <c r="D550" t="s">
        <v>7937</v>
      </c>
      <c r="E550" t="s">
        <v>8447</v>
      </c>
      <c r="F550" t="s">
        <v>10498</v>
      </c>
    </row>
    <row r="551" spans="1:6">
      <c r="A551" t="s">
        <v>7033</v>
      </c>
      <c r="B551" t="s">
        <v>5519</v>
      </c>
      <c r="C551" t="s">
        <v>3128</v>
      </c>
      <c r="D551" t="s">
        <v>7937</v>
      </c>
      <c r="E551" t="s">
        <v>8448</v>
      </c>
      <c r="F551" t="s">
        <v>10498</v>
      </c>
    </row>
    <row r="552" spans="1:6">
      <c r="A552" t="s">
        <v>3131</v>
      </c>
      <c r="B552" t="s">
        <v>5519</v>
      </c>
      <c r="C552" t="s">
        <v>3130</v>
      </c>
      <c r="D552" t="s">
        <v>7937</v>
      </c>
      <c r="E552" t="s">
        <v>3130</v>
      </c>
      <c r="F552" t="s">
        <v>10498</v>
      </c>
    </row>
    <row r="553" spans="1:6">
      <c r="A553" t="s">
        <v>3133</v>
      </c>
      <c r="B553" t="s">
        <v>5519</v>
      </c>
      <c r="C553" t="s">
        <v>3132</v>
      </c>
      <c r="D553" t="s">
        <v>7937</v>
      </c>
      <c r="E553" t="s">
        <v>8449</v>
      </c>
      <c r="F553" t="s">
        <v>10498</v>
      </c>
    </row>
    <row r="554" spans="1:6">
      <c r="A554" t="s">
        <v>7034</v>
      </c>
      <c r="B554" t="s">
        <v>5519</v>
      </c>
      <c r="C554" t="s">
        <v>7289</v>
      </c>
      <c r="D554" t="s">
        <v>7937</v>
      </c>
      <c r="E554" t="s">
        <v>8450</v>
      </c>
      <c r="F554" t="s">
        <v>10498</v>
      </c>
    </row>
    <row r="555" spans="1:6">
      <c r="A555" t="s">
        <v>7035</v>
      </c>
      <c r="B555" t="s">
        <v>5519</v>
      </c>
      <c r="C555" t="s">
        <v>7290</v>
      </c>
      <c r="D555" t="s">
        <v>7937</v>
      </c>
      <c r="E555" t="s">
        <v>8451</v>
      </c>
      <c r="F555" t="s">
        <v>10498</v>
      </c>
    </row>
    <row r="556" spans="1:6">
      <c r="A556" t="s">
        <v>3137</v>
      </c>
      <c r="B556" t="s">
        <v>5519</v>
      </c>
      <c r="C556" t="s">
        <v>3136</v>
      </c>
      <c r="D556" t="s">
        <v>7937</v>
      </c>
      <c r="E556" t="s">
        <v>8452</v>
      </c>
      <c r="F556" t="s">
        <v>10498</v>
      </c>
    </row>
    <row r="557" spans="1:6">
      <c r="A557" t="s">
        <v>3139</v>
      </c>
      <c r="B557" t="s">
        <v>5519</v>
      </c>
      <c r="C557" t="s">
        <v>3138</v>
      </c>
      <c r="D557" t="s">
        <v>7937</v>
      </c>
      <c r="E557" t="s">
        <v>8453</v>
      </c>
      <c r="F557" t="s">
        <v>10498</v>
      </c>
    </row>
    <row r="558" spans="1:6">
      <c r="A558" t="s">
        <v>3141</v>
      </c>
      <c r="B558" t="s">
        <v>5519</v>
      </c>
      <c r="C558" t="s">
        <v>3140</v>
      </c>
      <c r="D558" t="s">
        <v>7937</v>
      </c>
      <c r="E558" t="s">
        <v>8454</v>
      </c>
      <c r="F558" t="s">
        <v>10498</v>
      </c>
    </row>
    <row r="559" spans="1:6">
      <c r="A559" t="s">
        <v>3143</v>
      </c>
      <c r="B559" t="s">
        <v>5519</v>
      </c>
      <c r="C559" t="s">
        <v>3142</v>
      </c>
      <c r="D559" t="s">
        <v>7937</v>
      </c>
      <c r="E559" t="s">
        <v>8455</v>
      </c>
      <c r="F559" t="s">
        <v>10498</v>
      </c>
    </row>
    <row r="560" spans="1:6">
      <c r="A560" t="s">
        <v>3145</v>
      </c>
      <c r="B560" t="s">
        <v>5519</v>
      </c>
      <c r="C560" t="s">
        <v>3144</v>
      </c>
      <c r="D560" t="s">
        <v>7937</v>
      </c>
      <c r="E560" t="s">
        <v>8456</v>
      </c>
      <c r="F560" t="s">
        <v>10498</v>
      </c>
    </row>
    <row r="561" spans="1:6">
      <c r="A561" t="s">
        <v>3147</v>
      </c>
      <c r="B561" t="s">
        <v>5519</v>
      </c>
      <c r="C561" t="s">
        <v>3146</v>
      </c>
      <c r="D561" t="s">
        <v>7937</v>
      </c>
      <c r="E561" t="s">
        <v>8457</v>
      </c>
      <c r="F561" t="s">
        <v>10498</v>
      </c>
    </row>
    <row r="562" spans="1:6">
      <c r="A562" t="s">
        <v>3149</v>
      </c>
      <c r="B562" t="s">
        <v>5519</v>
      </c>
      <c r="C562" t="s">
        <v>3148</v>
      </c>
      <c r="D562" t="s">
        <v>7937</v>
      </c>
      <c r="E562" t="s">
        <v>8458</v>
      </c>
      <c r="F562" t="s">
        <v>10498</v>
      </c>
    </row>
    <row r="563" spans="1:6">
      <c r="A563" t="s">
        <v>3151</v>
      </c>
      <c r="B563" t="s">
        <v>5519</v>
      </c>
      <c r="C563" t="s">
        <v>3150</v>
      </c>
      <c r="D563" t="s">
        <v>7937</v>
      </c>
      <c r="E563" t="s">
        <v>8459</v>
      </c>
      <c r="F563" t="s">
        <v>10498</v>
      </c>
    </row>
    <row r="564" spans="1:6">
      <c r="A564" t="s">
        <v>3153</v>
      </c>
      <c r="B564" t="s">
        <v>5519</v>
      </c>
      <c r="C564" t="s">
        <v>3152</v>
      </c>
      <c r="D564" t="s">
        <v>7937</v>
      </c>
      <c r="E564" t="s">
        <v>3152</v>
      </c>
      <c r="F564" t="s">
        <v>10528</v>
      </c>
    </row>
    <row r="565" spans="1:6">
      <c r="A565" t="s">
        <v>3155</v>
      </c>
      <c r="B565" t="s">
        <v>5519</v>
      </c>
      <c r="C565" t="s">
        <v>3154</v>
      </c>
      <c r="D565" t="s">
        <v>7937</v>
      </c>
      <c r="E565" t="s">
        <v>8460</v>
      </c>
      <c r="F565" t="s">
        <v>10498</v>
      </c>
    </row>
    <row r="566" spans="1:6">
      <c r="A566" t="s">
        <v>7036</v>
      </c>
      <c r="B566" t="s">
        <v>5519</v>
      </c>
      <c r="C566" t="s">
        <v>3156</v>
      </c>
      <c r="D566" t="s">
        <v>7937</v>
      </c>
      <c r="E566" t="s">
        <v>8461</v>
      </c>
      <c r="F566" t="s">
        <v>10498</v>
      </c>
    </row>
    <row r="567" spans="1:6">
      <c r="A567" t="s">
        <v>3157</v>
      </c>
      <c r="B567" t="s">
        <v>5519</v>
      </c>
      <c r="C567" t="s">
        <v>3156</v>
      </c>
      <c r="D567" t="s">
        <v>7937</v>
      </c>
      <c r="E567" t="s">
        <v>8462</v>
      </c>
      <c r="F567" t="s">
        <v>10498</v>
      </c>
    </row>
    <row r="568" spans="1:6">
      <c r="A568" t="s">
        <v>7037</v>
      </c>
      <c r="B568" t="s">
        <v>5519</v>
      </c>
      <c r="C568" t="s">
        <v>7291</v>
      </c>
      <c r="D568" t="s">
        <v>2408</v>
      </c>
      <c r="E568" t="s">
        <v>8463</v>
      </c>
      <c r="F568" t="s">
        <v>10498</v>
      </c>
    </row>
    <row r="569" spans="1:6">
      <c r="A569" t="s">
        <v>2409</v>
      </c>
      <c r="B569" t="s">
        <v>5519</v>
      </c>
      <c r="C569" t="s">
        <v>2407</v>
      </c>
      <c r="D569" t="s">
        <v>2408</v>
      </c>
      <c r="E569" t="s">
        <v>8464</v>
      </c>
      <c r="F569" t="s">
        <v>10532</v>
      </c>
    </row>
    <row r="570" spans="1:6">
      <c r="A570" t="s">
        <v>7038</v>
      </c>
      <c r="B570" t="s">
        <v>5519</v>
      </c>
      <c r="C570" t="s">
        <v>7292</v>
      </c>
      <c r="D570" t="s">
        <v>2408</v>
      </c>
      <c r="E570" t="s">
        <v>8465</v>
      </c>
      <c r="F570" t="s">
        <v>10498</v>
      </c>
    </row>
    <row r="571" spans="1:6">
      <c r="A571" t="s">
        <v>7039</v>
      </c>
      <c r="B571" t="s">
        <v>5519</v>
      </c>
      <c r="C571" t="s">
        <v>7293</v>
      </c>
      <c r="D571" t="s">
        <v>2408</v>
      </c>
      <c r="E571" t="s">
        <v>8466</v>
      </c>
      <c r="F571" t="s">
        <v>10498</v>
      </c>
    </row>
    <row r="572" spans="1:6">
      <c r="A572" t="s">
        <v>6610</v>
      </c>
      <c r="B572" t="s">
        <v>5519</v>
      </c>
      <c r="C572" t="s">
        <v>6609</v>
      </c>
      <c r="D572" t="s">
        <v>2408</v>
      </c>
      <c r="E572" t="s">
        <v>8467</v>
      </c>
      <c r="F572" t="s">
        <v>10498</v>
      </c>
    </row>
    <row r="573" spans="1:6">
      <c r="A573" t="s">
        <v>7040</v>
      </c>
      <c r="B573" t="s">
        <v>5519</v>
      </c>
      <c r="C573" t="s">
        <v>7294</v>
      </c>
      <c r="D573" t="s">
        <v>2408</v>
      </c>
      <c r="E573" t="s">
        <v>8468</v>
      </c>
      <c r="F573" t="s">
        <v>10498</v>
      </c>
    </row>
    <row r="574" spans="1:6">
      <c r="A574" t="s">
        <v>2928</v>
      </c>
      <c r="B574" t="s">
        <v>5519</v>
      </c>
      <c r="C574" t="s">
        <v>2927</v>
      </c>
      <c r="D574" t="s">
        <v>2408</v>
      </c>
      <c r="E574" t="s">
        <v>8469</v>
      </c>
      <c r="F574" t="s">
        <v>10533</v>
      </c>
    </row>
    <row r="575" spans="1:6">
      <c r="A575" t="s">
        <v>6611</v>
      </c>
      <c r="B575" t="s">
        <v>5519</v>
      </c>
      <c r="C575" t="s">
        <v>2927</v>
      </c>
      <c r="D575" t="s">
        <v>2408</v>
      </c>
      <c r="E575" t="s">
        <v>8470</v>
      </c>
      <c r="F575" t="s">
        <v>10498</v>
      </c>
    </row>
    <row r="576" spans="1:6">
      <c r="A576" t="s">
        <v>7041</v>
      </c>
      <c r="B576" t="s">
        <v>5519</v>
      </c>
      <c r="C576" t="s">
        <v>7295</v>
      </c>
      <c r="D576" t="s">
        <v>2408</v>
      </c>
      <c r="E576" t="s">
        <v>8471</v>
      </c>
      <c r="F576" t="s">
        <v>10498</v>
      </c>
    </row>
    <row r="577" spans="1:6">
      <c r="A577" t="s">
        <v>2129</v>
      </c>
      <c r="B577" t="s">
        <v>5519</v>
      </c>
      <c r="C577" t="s">
        <v>7296</v>
      </c>
      <c r="D577" t="s">
        <v>2128</v>
      </c>
      <c r="E577" t="s">
        <v>8472</v>
      </c>
      <c r="F577" t="s">
        <v>10498</v>
      </c>
    </row>
    <row r="578" spans="1:6">
      <c r="A578" t="s">
        <v>1930</v>
      </c>
      <c r="B578" t="s">
        <v>5519</v>
      </c>
      <c r="C578" t="s">
        <v>1928</v>
      </c>
      <c r="D578" t="s">
        <v>1929</v>
      </c>
      <c r="E578" t="s">
        <v>8473</v>
      </c>
      <c r="F578" t="s">
        <v>10534</v>
      </c>
    </row>
    <row r="579" spans="1:6">
      <c r="A579" t="s">
        <v>2832</v>
      </c>
      <c r="B579" t="s">
        <v>5519</v>
      </c>
      <c r="C579" t="s">
        <v>2831</v>
      </c>
      <c r="D579" t="s">
        <v>1929</v>
      </c>
      <c r="E579" t="s">
        <v>8474</v>
      </c>
      <c r="F579" t="s">
        <v>10534</v>
      </c>
    </row>
    <row r="580" spans="1:6">
      <c r="A580" t="s">
        <v>2633</v>
      </c>
      <c r="B580" t="s">
        <v>5519</v>
      </c>
      <c r="C580" t="s">
        <v>2632</v>
      </c>
      <c r="D580" t="s">
        <v>1098</v>
      </c>
      <c r="E580" t="s">
        <v>8475</v>
      </c>
      <c r="F580" t="s">
        <v>10498</v>
      </c>
    </row>
    <row r="581" spans="1:6">
      <c r="A581" t="s">
        <v>2678</v>
      </c>
      <c r="B581" t="s">
        <v>5519</v>
      </c>
      <c r="C581" t="s">
        <v>2677</v>
      </c>
      <c r="D581" t="s">
        <v>1098</v>
      </c>
      <c r="E581" t="s">
        <v>8476</v>
      </c>
      <c r="F581" t="s">
        <v>10498</v>
      </c>
    </row>
    <row r="582" spans="1:6">
      <c r="A582" t="s">
        <v>1926</v>
      </c>
      <c r="B582" t="s">
        <v>5519</v>
      </c>
      <c r="C582" t="s">
        <v>1925</v>
      </c>
      <c r="D582" t="s">
        <v>1103</v>
      </c>
      <c r="E582" t="s">
        <v>8477</v>
      </c>
      <c r="F582" t="s">
        <v>10498</v>
      </c>
    </row>
    <row r="583" spans="1:6">
      <c r="A583" t="s">
        <v>228</v>
      </c>
      <c r="B583" t="s">
        <v>5519</v>
      </c>
      <c r="C583" t="s">
        <v>1949</v>
      </c>
      <c r="D583" t="s">
        <v>1103</v>
      </c>
      <c r="E583" t="s">
        <v>8478</v>
      </c>
      <c r="F583" t="s">
        <v>10498</v>
      </c>
    </row>
    <row r="584" spans="1:6">
      <c r="A584" t="s">
        <v>1961</v>
      </c>
      <c r="B584" t="s">
        <v>5519</v>
      </c>
      <c r="C584" t="s">
        <v>1960</v>
      </c>
      <c r="D584" t="s">
        <v>1103</v>
      </c>
      <c r="E584" t="s">
        <v>8479</v>
      </c>
      <c r="F584" t="s">
        <v>10498</v>
      </c>
    </row>
    <row r="585" spans="1:6">
      <c r="A585" t="s">
        <v>1966</v>
      </c>
      <c r="B585" t="s">
        <v>5519</v>
      </c>
      <c r="C585" t="s">
        <v>1965</v>
      </c>
      <c r="D585" t="s">
        <v>1103</v>
      </c>
      <c r="E585" t="s">
        <v>8480</v>
      </c>
      <c r="F585" t="s">
        <v>10498</v>
      </c>
    </row>
    <row r="586" spans="1:6">
      <c r="A586" t="s">
        <v>1970</v>
      </c>
      <c r="B586" t="s">
        <v>5519</v>
      </c>
      <c r="C586" t="s">
        <v>1969</v>
      </c>
      <c r="D586" t="s">
        <v>1103</v>
      </c>
      <c r="E586" t="s">
        <v>8481</v>
      </c>
      <c r="F586" t="s">
        <v>10498</v>
      </c>
    </row>
    <row r="587" spans="1:6">
      <c r="A587" t="s">
        <v>1976</v>
      </c>
      <c r="B587" t="s">
        <v>5519</v>
      </c>
      <c r="C587" t="s">
        <v>1975</v>
      </c>
      <c r="D587" t="s">
        <v>1103</v>
      </c>
      <c r="E587" t="s">
        <v>8482</v>
      </c>
      <c r="F587" t="s">
        <v>10498</v>
      </c>
    </row>
    <row r="588" spans="1:6">
      <c r="A588" t="s">
        <v>1003</v>
      </c>
      <c r="B588" t="s">
        <v>5519</v>
      </c>
      <c r="C588" t="s">
        <v>2038</v>
      </c>
      <c r="D588" t="s">
        <v>1103</v>
      </c>
      <c r="E588" t="s">
        <v>8483</v>
      </c>
      <c r="F588" t="s">
        <v>10498</v>
      </c>
    </row>
    <row r="589" spans="1:6">
      <c r="A589" t="s">
        <v>2211</v>
      </c>
      <c r="B589" t="s">
        <v>5519</v>
      </c>
      <c r="C589" t="s">
        <v>2210</v>
      </c>
      <c r="D589" t="s">
        <v>1103</v>
      </c>
      <c r="E589" t="s">
        <v>8484</v>
      </c>
      <c r="F589" t="s">
        <v>10498</v>
      </c>
    </row>
    <row r="590" spans="1:6">
      <c r="A590" t="s">
        <v>2215</v>
      </c>
      <c r="B590" t="s">
        <v>5519</v>
      </c>
      <c r="C590" t="s">
        <v>2214</v>
      </c>
      <c r="D590" t="s">
        <v>1103</v>
      </c>
      <c r="E590" t="s">
        <v>8485</v>
      </c>
      <c r="F590" t="s">
        <v>10498</v>
      </c>
    </row>
    <row r="591" spans="1:6">
      <c r="A591" t="s">
        <v>2217</v>
      </c>
      <c r="B591" t="s">
        <v>5519</v>
      </c>
      <c r="C591" t="s">
        <v>2216</v>
      </c>
      <c r="D591" t="s">
        <v>1103</v>
      </c>
      <c r="E591" t="s">
        <v>8486</v>
      </c>
      <c r="F591" t="s">
        <v>10498</v>
      </c>
    </row>
    <row r="592" spans="1:6">
      <c r="A592" t="s">
        <v>2218</v>
      </c>
      <c r="B592" t="s">
        <v>5519</v>
      </c>
      <c r="C592" t="s">
        <v>2216</v>
      </c>
      <c r="D592" t="s">
        <v>1103</v>
      </c>
      <c r="E592" t="s">
        <v>8487</v>
      </c>
      <c r="F592" t="s">
        <v>10498</v>
      </c>
    </row>
    <row r="593" spans="1:6">
      <c r="A593" t="s">
        <v>2220</v>
      </c>
      <c r="B593" t="s">
        <v>5519</v>
      </c>
      <c r="C593" t="s">
        <v>2219</v>
      </c>
      <c r="D593" t="s">
        <v>1103</v>
      </c>
      <c r="E593" t="s">
        <v>8488</v>
      </c>
      <c r="F593" t="s">
        <v>10498</v>
      </c>
    </row>
    <row r="594" spans="1:6">
      <c r="A594" t="s">
        <v>2230</v>
      </c>
      <c r="B594" t="s">
        <v>5519</v>
      </c>
      <c r="C594" t="s">
        <v>2229</v>
      </c>
      <c r="D594" t="s">
        <v>1103</v>
      </c>
      <c r="E594" t="s">
        <v>8489</v>
      </c>
      <c r="F594" t="s">
        <v>10498</v>
      </c>
    </row>
    <row r="595" spans="1:6">
      <c r="A595" t="s">
        <v>2302</v>
      </c>
      <c r="B595" t="s">
        <v>5519</v>
      </c>
      <c r="C595" t="s">
        <v>2301</v>
      </c>
      <c r="D595" t="s">
        <v>1103</v>
      </c>
      <c r="E595" t="s">
        <v>8490</v>
      </c>
      <c r="F595" t="s">
        <v>10498</v>
      </c>
    </row>
    <row r="596" spans="1:6">
      <c r="A596" t="s">
        <v>2318</v>
      </c>
      <c r="B596" t="s">
        <v>5519</v>
      </c>
      <c r="C596" t="s">
        <v>2317</v>
      </c>
      <c r="D596" t="s">
        <v>1103</v>
      </c>
      <c r="E596" t="s">
        <v>8491</v>
      </c>
      <c r="F596" t="s">
        <v>10498</v>
      </c>
    </row>
    <row r="597" spans="1:6">
      <c r="A597" t="s">
        <v>7042</v>
      </c>
      <c r="B597" t="s">
        <v>5519</v>
      </c>
      <c r="C597" t="s">
        <v>7297</v>
      </c>
      <c r="D597" t="s">
        <v>1103</v>
      </c>
      <c r="E597" t="s">
        <v>8492</v>
      </c>
      <c r="F597" t="s">
        <v>10498</v>
      </c>
    </row>
    <row r="598" spans="1:6">
      <c r="A598" t="s">
        <v>2333</v>
      </c>
      <c r="B598" t="s">
        <v>5519</v>
      </c>
      <c r="C598" t="s">
        <v>2332</v>
      </c>
      <c r="D598" t="s">
        <v>1103</v>
      </c>
      <c r="E598" t="s">
        <v>8493</v>
      </c>
      <c r="F598" t="s">
        <v>10498</v>
      </c>
    </row>
    <row r="599" spans="1:6">
      <c r="A599" t="s">
        <v>2419</v>
      </c>
      <c r="B599" t="s">
        <v>5519</v>
      </c>
      <c r="C599" t="s">
        <v>2418</v>
      </c>
      <c r="D599" t="s">
        <v>1103</v>
      </c>
      <c r="E599" t="s">
        <v>8494</v>
      </c>
      <c r="F599" t="s">
        <v>10498</v>
      </c>
    </row>
    <row r="600" spans="1:6">
      <c r="A600" t="s">
        <v>2421</v>
      </c>
      <c r="B600" t="s">
        <v>5519</v>
      </c>
      <c r="C600" t="s">
        <v>2420</v>
      </c>
      <c r="D600" t="s">
        <v>1103</v>
      </c>
      <c r="E600" t="s">
        <v>8495</v>
      </c>
      <c r="F600" t="s">
        <v>10498</v>
      </c>
    </row>
    <row r="601" spans="1:6">
      <c r="A601" t="s">
        <v>2423</v>
      </c>
      <c r="B601" t="s">
        <v>5519</v>
      </c>
      <c r="C601" t="s">
        <v>2422</v>
      </c>
      <c r="D601" t="s">
        <v>1103</v>
      </c>
      <c r="E601" t="s">
        <v>8496</v>
      </c>
      <c r="F601" t="s">
        <v>10498</v>
      </c>
    </row>
    <row r="602" spans="1:6">
      <c r="A602" t="s">
        <v>2541</v>
      </c>
      <c r="B602" t="s">
        <v>5519</v>
      </c>
      <c r="C602" t="s">
        <v>2540</v>
      </c>
      <c r="D602" t="s">
        <v>1103</v>
      </c>
      <c r="E602" t="s">
        <v>8497</v>
      </c>
      <c r="F602" t="s">
        <v>10498</v>
      </c>
    </row>
    <row r="603" spans="1:6">
      <c r="A603" t="s">
        <v>2555</v>
      </c>
      <c r="B603" t="s">
        <v>5519</v>
      </c>
      <c r="C603" t="s">
        <v>2554</v>
      </c>
      <c r="D603" t="s">
        <v>1103</v>
      </c>
      <c r="E603" t="s">
        <v>8498</v>
      </c>
      <c r="F603" t="s">
        <v>10498</v>
      </c>
    </row>
    <row r="604" spans="1:6">
      <c r="A604" t="s">
        <v>2572</v>
      </c>
      <c r="B604" t="s">
        <v>5519</v>
      </c>
      <c r="C604" t="s">
        <v>2571</v>
      </c>
      <c r="D604" t="s">
        <v>1103</v>
      </c>
      <c r="E604" t="s">
        <v>8499</v>
      </c>
      <c r="F604" t="s">
        <v>10498</v>
      </c>
    </row>
    <row r="605" spans="1:6">
      <c r="A605" t="s">
        <v>2578</v>
      </c>
      <c r="B605" t="s">
        <v>5519</v>
      </c>
      <c r="C605" t="s">
        <v>2577</v>
      </c>
      <c r="D605" t="s">
        <v>1103</v>
      </c>
      <c r="E605" t="s">
        <v>8500</v>
      </c>
      <c r="F605" t="s">
        <v>10498</v>
      </c>
    </row>
    <row r="606" spans="1:6">
      <c r="A606" t="s">
        <v>2611</v>
      </c>
      <c r="B606" t="s">
        <v>5519</v>
      </c>
      <c r="C606" t="s">
        <v>2610</v>
      </c>
      <c r="D606" t="s">
        <v>1103</v>
      </c>
      <c r="E606" t="s">
        <v>8501</v>
      </c>
      <c r="F606" t="s">
        <v>10498</v>
      </c>
    </row>
    <row r="607" spans="1:6">
      <c r="A607" t="s">
        <v>2670</v>
      </c>
      <c r="B607" t="s">
        <v>5519</v>
      </c>
      <c r="C607" t="s">
        <v>2669</v>
      </c>
      <c r="D607" t="s">
        <v>1103</v>
      </c>
      <c r="E607" t="s">
        <v>8502</v>
      </c>
      <c r="F607" t="s">
        <v>10498</v>
      </c>
    </row>
    <row r="608" spans="1:6">
      <c r="A608" t="s">
        <v>2704</v>
      </c>
      <c r="B608" t="s">
        <v>5519</v>
      </c>
      <c r="C608" t="s">
        <v>2703</v>
      </c>
      <c r="D608" t="s">
        <v>1103</v>
      </c>
      <c r="E608" t="s">
        <v>8503</v>
      </c>
      <c r="F608" t="s">
        <v>10498</v>
      </c>
    </row>
    <row r="609" spans="1:6">
      <c r="A609" t="s">
        <v>2708</v>
      </c>
      <c r="B609" t="s">
        <v>5519</v>
      </c>
      <c r="C609" t="s">
        <v>2707</v>
      </c>
      <c r="D609" t="s">
        <v>1103</v>
      </c>
      <c r="E609" t="s">
        <v>8504</v>
      </c>
      <c r="F609" t="s">
        <v>10498</v>
      </c>
    </row>
    <row r="610" spans="1:6">
      <c r="A610" t="s">
        <v>2751</v>
      </c>
      <c r="B610" t="s">
        <v>5519</v>
      </c>
      <c r="C610" t="s">
        <v>2750</v>
      </c>
      <c r="D610" t="s">
        <v>1103</v>
      </c>
      <c r="E610" t="s">
        <v>8505</v>
      </c>
      <c r="F610" t="s">
        <v>10535</v>
      </c>
    </row>
    <row r="611" spans="1:6">
      <c r="A611" t="s">
        <v>2794</v>
      </c>
      <c r="B611" t="s">
        <v>5519</v>
      </c>
      <c r="C611" t="s">
        <v>2793</v>
      </c>
      <c r="D611" t="s">
        <v>1103</v>
      </c>
      <c r="E611" t="s">
        <v>8506</v>
      </c>
      <c r="F611" t="s">
        <v>10498</v>
      </c>
    </row>
    <row r="612" spans="1:6">
      <c r="A612" t="s">
        <v>7043</v>
      </c>
      <c r="B612" t="s">
        <v>5519</v>
      </c>
      <c r="C612" t="s">
        <v>2795</v>
      </c>
      <c r="D612" t="s">
        <v>1103</v>
      </c>
      <c r="E612" t="s">
        <v>8507</v>
      </c>
      <c r="F612" t="s">
        <v>10498</v>
      </c>
    </row>
    <row r="613" spans="1:6">
      <c r="A613" t="s">
        <v>2822</v>
      </c>
      <c r="B613" t="s">
        <v>5519</v>
      </c>
      <c r="C613" t="s">
        <v>2821</v>
      </c>
      <c r="D613" t="s">
        <v>1103</v>
      </c>
      <c r="E613" t="s">
        <v>8508</v>
      </c>
      <c r="F613" t="s">
        <v>10498</v>
      </c>
    </row>
    <row r="614" spans="1:6">
      <c r="A614" t="s">
        <v>2824</v>
      </c>
      <c r="B614" t="s">
        <v>5519</v>
      </c>
      <c r="C614" t="s">
        <v>2823</v>
      </c>
      <c r="D614" t="s">
        <v>1103</v>
      </c>
      <c r="E614" t="s">
        <v>8509</v>
      </c>
      <c r="F614" t="s">
        <v>10498</v>
      </c>
    </row>
    <row r="615" spans="1:6">
      <c r="A615" t="s">
        <v>2826</v>
      </c>
      <c r="B615" t="s">
        <v>5519</v>
      </c>
      <c r="C615" t="s">
        <v>2825</v>
      </c>
      <c r="D615" t="s">
        <v>1103</v>
      </c>
      <c r="E615" t="s">
        <v>8510</v>
      </c>
      <c r="F615" t="s">
        <v>10498</v>
      </c>
    </row>
    <row r="616" spans="1:6">
      <c r="A616" t="s">
        <v>2830</v>
      </c>
      <c r="B616" t="s">
        <v>5519</v>
      </c>
      <c r="C616" t="s">
        <v>2829</v>
      </c>
      <c r="D616" t="s">
        <v>1103</v>
      </c>
      <c r="E616" t="s">
        <v>8511</v>
      </c>
      <c r="F616" t="s">
        <v>10498</v>
      </c>
    </row>
    <row r="617" spans="1:6">
      <c r="A617" t="s">
        <v>2834</v>
      </c>
      <c r="B617" t="s">
        <v>5519</v>
      </c>
      <c r="C617" t="s">
        <v>2833</v>
      </c>
      <c r="D617" t="s">
        <v>1103</v>
      </c>
      <c r="E617" t="s">
        <v>8512</v>
      </c>
      <c r="F617" t="s">
        <v>10498</v>
      </c>
    </row>
    <row r="618" spans="1:6">
      <c r="A618" t="s">
        <v>6473</v>
      </c>
      <c r="B618" t="s">
        <v>5519</v>
      </c>
      <c r="C618" t="s">
        <v>6472</v>
      </c>
      <c r="D618" t="s">
        <v>1103</v>
      </c>
      <c r="E618" t="s">
        <v>8513</v>
      </c>
      <c r="F618" t="s">
        <v>10498</v>
      </c>
    </row>
    <row r="619" spans="1:6">
      <c r="A619" t="s">
        <v>2850</v>
      </c>
      <c r="B619" t="s">
        <v>5519</v>
      </c>
      <c r="C619" t="s">
        <v>2849</v>
      </c>
      <c r="D619" t="s">
        <v>1103</v>
      </c>
      <c r="E619" t="s">
        <v>8514</v>
      </c>
      <c r="F619" t="s">
        <v>10498</v>
      </c>
    </row>
    <row r="620" spans="1:6">
      <c r="A620" t="s">
        <v>2937</v>
      </c>
      <c r="B620" t="s">
        <v>5519</v>
      </c>
      <c r="C620" t="s">
        <v>2936</v>
      </c>
      <c r="D620" t="s">
        <v>1103</v>
      </c>
      <c r="E620" t="s">
        <v>8515</v>
      </c>
      <c r="F620" t="s">
        <v>10498</v>
      </c>
    </row>
    <row r="621" spans="1:6">
      <c r="A621" t="s">
        <v>2939</v>
      </c>
      <c r="B621" t="s">
        <v>5519</v>
      </c>
      <c r="C621" t="s">
        <v>2938</v>
      </c>
      <c r="D621" t="s">
        <v>1103</v>
      </c>
      <c r="E621" t="s">
        <v>8516</v>
      </c>
      <c r="F621" t="s">
        <v>10498</v>
      </c>
    </row>
    <row r="622" spans="1:6">
      <c r="A622" t="s">
        <v>2941</v>
      </c>
      <c r="B622" t="s">
        <v>5519</v>
      </c>
      <c r="C622" t="s">
        <v>2940</v>
      </c>
      <c r="D622" t="s">
        <v>1103</v>
      </c>
      <c r="E622" t="s">
        <v>8517</v>
      </c>
      <c r="F622" t="s">
        <v>10498</v>
      </c>
    </row>
    <row r="623" spans="1:6">
      <c r="A623" t="s">
        <v>2951</v>
      </c>
      <c r="B623" t="s">
        <v>5519</v>
      </c>
      <c r="C623" t="s">
        <v>2950</v>
      </c>
      <c r="D623" t="s">
        <v>1103</v>
      </c>
      <c r="E623" t="s">
        <v>8518</v>
      </c>
      <c r="F623" t="s">
        <v>10498</v>
      </c>
    </row>
    <row r="624" spans="1:6">
      <c r="A624" t="s">
        <v>2963</v>
      </c>
      <c r="B624" t="s">
        <v>5519</v>
      </c>
      <c r="C624" t="s">
        <v>2962</v>
      </c>
      <c r="D624" t="s">
        <v>1103</v>
      </c>
      <c r="E624" t="s">
        <v>8519</v>
      </c>
      <c r="F624" t="s">
        <v>10498</v>
      </c>
    </row>
    <row r="625" spans="1:6">
      <c r="A625" t="s">
        <v>2995</v>
      </c>
      <c r="B625" t="s">
        <v>5519</v>
      </c>
      <c r="C625" t="s">
        <v>2994</v>
      </c>
      <c r="D625" t="s">
        <v>1103</v>
      </c>
      <c r="E625" t="s">
        <v>8520</v>
      </c>
      <c r="F625" t="s">
        <v>10498</v>
      </c>
    </row>
    <row r="626" spans="1:6">
      <c r="A626" t="s">
        <v>3003</v>
      </c>
      <c r="B626" t="s">
        <v>5519</v>
      </c>
      <c r="C626" t="s">
        <v>3002</v>
      </c>
      <c r="D626" t="s">
        <v>1103</v>
      </c>
      <c r="E626" t="s">
        <v>8521</v>
      </c>
      <c r="F626" t="s">
        <v>10498</v>
      </c>
    </row>
    <row r="627" spans="1:6">
      <c r="A627" t="s">
        <v>1423</v>
      </c>
      <c r="B627" t="s">
        <v>5519</v>
      </c>
      <c r="C627" t="s">
        <v>3006</v>
      </c>
      <c r="D627" t="s">
        <v>1103</v>
      </c>
      <c r="E627" t="s">
        <v>8522</v>
      </c>
      <c r="F627" t="s">
        <v>10498</v>
      </c>
    </row>
    <row r="628" spans="1:6">
      <c r="A628" t="s">
        <v>3008</v>
      </c>
      <c r="B628" t="s">
        <v>5519</v>
      </c>
      <c r="C628" t="s">
        <v>3007</v>
      </c>
      <c r="D628" t="s">
        <v>1103</v>
      </c>
      <c r="E628" t="s">
        <v>8523</v>
      </c>
      <c r="F628" t="s">
        <v>10498</v>
      </c>
    </row>
    <row r="629" spans="1:6">
      <c r="A629" t="s">
        <v>3026</v>
      </c>
      <c r="B629" t="s">
        <v>5519</v>
      </c>
      <c r="C629" t="s">
        <v>3025</v>
      </c>
      <c r="D629" t="s">
        <v>1103</v>
      </c>
      <c r="E629" t="s">
        <v>8524</v>
      </c>
      <c r="F629" t="s">
        <v>10498</v>
      </c>
    </row>
    <row r="630" spans="1:6">
      <c r="A630" t="s">
        <v>2279</v>
      </c>
      <c r="B630" t="s">
        <v>5519</v>
      </c>
      <c r="C630" t="s">
        <v>2278</v>
      </c>
      <c r="D630" t="s">
        <v>1120</v>
      </c>
      <c r="E630" t="s">
        <v>8525</v>
      </c>
      <c r="F630" t="s">
        <v>10536</v>
      </c>
    </row>
    <row r="631" spans="1:6">
      <c r="A631" t="s">
        <v>2327</v>
      </c>
      <c r="B631" t="s">
        <v>5519</v>
      </c>
      <c r="C631" t="s">
        <v>7940</v>
      </c>
      <c r="D631" t="s">
        <v>7939</v>
      </c>
      <c r="E631" t="s">
        <v>8526</v>
      </c>
      <c r="F631" t="s">
        <v>10537</v>
      </c>
    </row>
    <row r="632" spans="1:6">
      <c r="A632" t="s">
        <v>7044</v>
      </c>
      <c r="B632" t="s">
        <v>5519</v>
      </c>
      <c r="C632" t="s">
        <v>7298</v>
      </c>
      <c r="D632" t="s">
        <v>1146</v>
      </c>
      <c r="E632" t="s">
        <v>8527</v>
      </c>
      <c r="F632" t="s">
        <v>10498</v>
      </c>
    </row>
    <row r="633" spans="1:6">
      <c r="A633" t="s">
        <v>6486</v>
      </c>
      <c r="B633" t="s">
        <v>5519</v>
      </c>
      <c r="C633" t="s">
        <v>6485</v>
      </c>
      <c r="D633" t="s">
        <v>1146</v>
      </c>
      <c r="E633" t="s">
        <v>8528</v>
      </c>
      <c r="F633" t="s">
        <v>10498</v>
      </c>
    </row>
    <row r="634" spans="1:6">
      <c r="A634" t="s">
        <v>7045</v>
      </c>
      <c r="B634" t="s">
        <v>5519</v>
      </c>
      <c r="C634" t="s">
        <v>7299</v>
      </c>
      <c r="D634" t="s">
        <v>1146</v>
      </c>
      <c r="E634" t="s">
        <v>8529</v>
      </c>
      <c r="F634" t="s">
        <v>10498</v>
      </c>
    </row>
    <row r="635" spans="1:6">
      <c r="A635" t="s">
        <v>7046</v>
      </c>
      <c r="B635" t="s">
        <v>5519</v>
      </c>
      <c r="C635" t="s">
        <v>7300</v>
      </c>
      <c r="D635" t="s">
        <v>1146</v>
      </c>
      <c r="E635" t="s">
        <v>8530</v>
      </c>
      <c r="F635" t="s">
        <v>10498</v>
      </c>
    </row>
    <row r="636" spans="1:6">
      <c r="A636" t="s">
        <v>962</v>
      </c>
      <c r="B636" t="s">
        <v>5519</v>
      </c>
      <c r="C636" t="s">
        <v>1927</v>
      </c>
      <c r="D636" t="s">
        <v>1146</v>
      </c>
      <c r="E636" t="s">
        <v>8531</v>
      </c>
      <c r="F636" t="s">
        <v>10498</v>
      </c>
    </row>
    <row r="637" spans="1:6">
      <c r="A637" t="s">
        <v>7047</v>
      </c>
      <c r="B637" t="s">
        <v>5519</v>
      </c>
      <c r="C637" t="s">
        <v>7301</v>
      </c>
      <c r="D637" t="s">
        <v>1146</v>
      </c>
      <c r="E637" t="s">
        <v>8532</v>
      </c>
      <c r="F637" t="s">
        <v>10498</v>
      </c>
    </row>
    <row r="638" spans="1:6">
      <c r="A638" t="s">
        <v>7048</v>
      </c>
      <c r="B638" t="s">
        <v>5519</v>
      </c>
      <c r="C638" t="s">
        <v>7302</v>
      </c>
      <c r="D638" t="s">
        <v>1146</v>
      </c>
      <c r="E638" t="s">
        <v>8533</v>
      </c>
      <c r="F638" t="s">
        <v>10498</v>
      </c>
    </row>
    <row r="639" spans="1:6">
      <c r="A639" t="s">
        <v>1948</v>
      </c>
      <c r="B639" t="s">
        <v>5519</v>
      </c>
      <c r="C639" t="s">
        <v>1947</v>
      </c>
      <c r="D639" t="s">
        <v>1146</v>
      </c>
      <c r="E639" t="s">
        <v>8534</v>
      </c>
      <c r="F639" t="s">
        <v>10498</v>
      </c>
    </row>
    <row r="640" spans="1:6">
      <c r="A640" t="s">
        <v>6500</v>
      </c>
      <c r="B640" t="s">
        <v>5519</v>
      </c>
      <c r="C640" t="s">
        <v>6499</v>
      </c>
      <c r="D640" t="s">
        <v>1146</v>
      </c>
      <c r="E640" t="s">
        <v>8535</v>
      </c>
      <c r="F640" t="s">
        <v>10498</v>
      </c>
    </row>
    <row r="641" spans="1:6">
      <c r="A641" t="s">
        <v>6488</v>
      </c>
      <c r="B641" t="s">
        <v>5519</v>
      </c>
      <c r="C641" t="s">
        <v>6487</v>
      </c>
      <c r="D641" t="s">
        <v>1146</v>
      </c>
      <c r="E641" t="s">
        <v>8536</v>
      </c>
      <c r="F641" t="s">
        <v>10498</v>
      </c>
    </row>
    <row r="642" spans="1:6">
      <c r="A642" t="s">
        <v>2002</v>
      </c>
      <c r="B642" t="s">
        <v>5519</v>
      </c>
      <c r="C642" t="s">
        <v>2001</v>
      </c>
      <c r="D642" t="s">
        <v>1146</v>
      </c>
      <c r="E642" t="s">
        <v>8537</v>
      </c>
      <c r="F642" t="s">
        <v>10538</v>
      </c>
    </row>
    <row r="643" spans="1:6">
      <c r="A643" t="s">
        <v>7049</v>
      </c>
      <c r="B643" t="s">
        <v>5519</v>
      </c>
      <c r="C643" t="s">
        <v>7303</v>
      </c>
      <c r="D643" t="s">
        <v>1146</v>
      </c>
      <c r="E643" t="s">
        <v>8538</v>
      </c>
      <c r="F643" t="s">
        <v>10498</v>
      </c>
    </row>
    <row r="644" spans="1:6">
      <c r="A644" t="s">
        <v>7050</v>
      </c>
      <c r="B644" t="s">
        <v>5519</v>
      </c>
      <c r="C644" t="s">
        <v>7304</v>
      </c>
      <c r="D644" t="s">
        <v>1146</v>
      </c>
      <c r="E644" t="s">
        <v>8539</v>
      </c>
      <c r="F644" t="s">
        <v>10498</v>
      </c>
    </row>
    <row r="645" spans="1:6">
      <c r="A645" t="s">
        <v>7051</v>
      </c>
      <c r="B645" t="s">
        <v>5519</v>
      </c>
      <c r="C645" t="s">
        <v>7305</v>
      </c>
      <c r="D645" t="s">
        <v>1146</v>
      </c>
      <c r="E645" t="s">
        <v>8540</v>
      </c>
      <c r="F645" t="s">
        <v>10498</v>
      </c>
    </row>
    <row r="646" spans="1:6">
      <c r="A646" t="s">
        <v>6477</v>
      </c>
      <c r="B646" t="s">
        <v>5519</v>
      </c>
      <c r="C646" t="s">
        <v>6476</v>
      </c>
      <c r="D646" t="s">
        <v>1146</v>
      </c>
      <c r="E646" t="s">
        <v>8541</v>
      </c>
      <c r="F646" t="s">
        <v>10498</v>
      </c>
    </row>
    <row r="647" spans="1:6">
      <c r="A647" t="s">
        <v>2027</v>
      </c>
      <c r="B647" t="s">
        <v>5519</v>
      </c>
      <c r="C647" t="s">
        <v>2026</v>
      </c>
      <c r="D647" t="s">
        <v>1146</v>
      </c>
      <c r="E647" t="s">
        <v>8542</v>
      </c>
      <c r="F647" t="s">
        <v>10498</v>
      </c>
    </row>
    <row r="648" spans="1:6">
      <c r="A648" t="s">
        <v>7052</v>
      </c>
      <c r="B648" t="s">
        <v>5519</v>
      </c>
      <c r="C648" t="s">
        <v>7306</v>
      </c>
      <c r="D648" t="s">
        <v>1146</v>
      </c>
      <c r="E648" t="s">
        <v>8543</v>
      </c>
      <c r="F648" t="s">
        <v>10498</v>
      </c>
    </row>
    <row r="649" spans="1:6">
      <c r="A649" t="s">
        <v>7053</v>
      </c>
      <c r="B649" t="s">
        <v>5519</v>
      </c>
      <c r="C649" t="s">
        <v>7307</v>
      </c>
      <c r="D649" t="s">
        <v>1146</v>
      </c>
      <c r="E649" t="s">
        <v>8544</v>
      </c>
      <c r="F649" t="s">
        <v>10498</v>
      </c>
    </row>
    <row r="650" spans="1:6">
      <c r="A650" t="s">
        <v>7054</v>
      </c>
      <c r="B650" t="s">
        <v>5519</v>
      </c>
      <c r="C650" t="s">
        <v>7308</v>
      </c>
      <c r="D650" t="s">
        <v>1146</v>
      </c>
      <c r="E650" t="s">
        <v>8545</v>
      </c>
      <c r="F650" t="s">
        <v>10498</v>
      </c>
    </row>
    <row r="651" spans="1:6">
      <c r="A651" t="s">
        <v>2069</v>
      </c>
      <c r="B651" t="s">
        <v>5519</v>
      </c>
      <c r="C651" t="s">
        <v>2068</v>
      </c>
      <c r="D651" t="s">
        <v>1146</v>
      </c>
      <c r="E651" t="s">
        <v>8546</v>
      </c>
      <c r="F651" t="s">
        <v>10539</v>
      </c>
    </row>
    <row r="652" spans="1:6">
      <c r="A652" t="s">
        <v>2071</v>
      </c>
      <c r="B652" t="s">
        <v>5519</v>
      </c>
      <c r="C652" t="s">
        <v>2070</v>
      </c>
      <c r="D652" t="s">
        <v>1146</v>
      </c>
      <c r="E652" t="s">
        <v>8547</v>
      </c>
      <c r="F652" t="s">
        <v>10498</v>
      </c>
    </row>
    <row r="653" spans="1:6">
      <c r="A653" t="s">
        <v>6490</v>
      </c>
      <c r="B653" t="s">
        <v>5519</v>
      </c>
      <c r="C653" t="s">
        <v>6489</v>
      </c>
      <c r="D653" t="s">
        <v>1146</v>
      </c>
      <c r="E653" t="s">
        <v>8548</v>
      </c>
      <c r="F653" t="s">
        <v>10498</v>
      </c>
    </row>
    <row r="654" spans="1:6">
      <c r="A654" t="s">
        <v>2127</v>
      </c>
      <c r="B654" t="s">
        <v>5519</v>
      </c>
      <c r="C654" t="s">
        <v>2126</v>
      </c>
      <c r="D654" t="s">
        <v>1146</v>
      </c>
      <c r="E654" t="s">
        <v>8549</v>
      </c>
      <c r="F654" t="s">
        <v>10540</v>
      </c>
    </row>
    <row r="655" spans="1:6">
      <c r="A655" t="s">
        <v>2133</v>
      </c>
      <c r="B655" t="s">
        <v>5519</v>
      </c>
      <c r="C655" t="s">
        <v>2132</v>
      </c>
      <c r="D655" t="s">
        <v>1146</v>
      </c>
      <c r="E655" t="s">
        <v>8550</v>
      </c>
      <c r="F655" t="s">
        <v>10498</v>
      </c>
    </row>
    <row r="656" spans="1:6">
      <c r="A656" t="s">
        <v>6479</v>
      </c>
      <c r="B656" t="s">
        <v>5519</v>
      </c>
      <c r="C656" t="s">
        <v>6478</v>
      </c>
      <c r="D656" t="s">
        <v>1146</v>
      </c>
      <c r="E656" t="s">
        <v>8551</v>
      </c>
      <c r="F656" t="s">
        <v>10498</v>
      </c>
    </row>
    <row r="657" spans="1:6">
      <c r="A657" t="s">
        <v>6481</v>
      </c>
      <c r="B657" t="s">
        <v>5519</v>
      </c>
      <c r="C657" t="s">
        <v>6480</v>
      </c>
      <c r="D657" t="s">
        <v>1146</v>
      </c>
      <c r="E657" t="s">
        <v>8552</v>
      </c>
      <c r="F657" t="s">
        <v>10498</v>
      </c>
    </row>
    <row r="658" spans="1:6">
      <c r="A658" t="s">
        <v>7055</v>
      </c>
      <c r="B658" t="s">
        <v>5519</v>
      </c>
      <c r="C658" t="s">
        <v>7309</v>
      </c>
      <c r="D658" t="s">
        <v>1146</v>
      </c>
      <c r="E658" t="s">
        <v>8553</v>
      </c>
      <c r="F658" t="s">
        <v>10498</v>
      </c>
    </row>
    <row r="659" spans="1:6">
      <c r="A659" t="s">
        <v>7056</v>
      </c>
      <c r="B659" t="s">
        <v>5519</v>
      </c>
      <c r="C659" t="s">
        <v>7310</v>
      </c>
      <c r="D659" t="s">
        <v>1146</v>
      </c>
      <c r="E659" t="s">
        <v>8554</v>
      </c>
      <c r="F659" t="s">
        <v>10498</v>
      </c>
    </row>
    <row r="660" spans="1:6">
      <c r="A660" t="s">
        <v>7057</v>
      </c>
      <c r="B660" t="s">
        <v>5519</v>
      </c>
      <c r="C660" t="s">
        <v>7311</v>
      </c>
      <c r="D660" t="s">
        <v>1146</v>
      </c>
      <c r="E660" t="s">
        <v>8555</v>
      </c>
      <c r="F660" t="s">
        <v>10498</v>
      </c>
    </row>
    <row r="661" spans="1:6">
      <c r="A661" t="s">
        <v>7058</v>
      </c>
      <c r="B661" t="s">
        <v>5519</v>
      </c>
      <c r="C661" t="s">
        <v>7312</v>
      </c>
      <c r="D661" t="s">
        <v>1146</v>
      </c>
      <c r="E661" t="s">
        <v>8556</v>
      </c>
      <c r="F661" t="s">
        <v>10498</v>
      </c>
    </row>
    <row r="662" spans="1:6">
      <c r="A662" t="s">
        <v>1304</v>
      </c>
      <c r="B662" t="s">
        <v>5519</v>
      </c>
      <c r="C662" t="s">
        <v>7313</v>
      </c>
      <c r="D662" t="s">
        <v>1146</v>
      </c>
      <c r="E662" t="s">
        <v>8557</v>
      </c>
      <c r="F662" t="s">
        <v>10498</v>
      </c>
    </row>
    <row r="663" spans="1:6">
      <c r="A663" t="s">
        <v>6483</v>
      </c>
      <c r="B663" t="s">
        <v>5519</v>
      </c>
      <c r="C663" t="s">
        <v>6482</v>
      </c>
      <c r="D663" t="s">
        <v>1146</v>
      </c>
      <c r="E663" t="s">
        <v>8558</v>
      </c>
      <c r="F663" t="s">
        <v>10498</v>
      </c>
    </row>
    <row r="664" spans="1:6">
      <c r="A664" t="s">
        <v>7059</v>
      </c>
      <c r="B664" t="s">
        <v>5519</v>
      </c>
      <c r="C664" t="s">
        <v>7314</v>
      </c>
      <c r="D664" t="s">
        <v>1146</v>
      </c>
      <c r="E664" t="s">
        <v>8559</v>
      </c>
      <c r="F664" t="s">
        <v>10498</v>
      </c>
    </row>
    <row r="665" spans="1:6">
      <c r="A665" t="s">
        <v>2246</v>
      </c>
      <c r="B665" t="s">
        <v>5519</v>
      </c>
      <c r="C665" t="s">
        <v>2245</v>
      </c>
      <c r="D665" t="s">
        <v>1146</v>
      </c>
      <c r="E665" t="s">
        <v>8560</v>
      </c>
      <c r="F665" t="s">
        <v>10498</v>
      </c>
    </row>
    <row r="666" spans="1:6">
      <c r="A666" t="s">
        <v>7060</v>
      </c>
      <c r="B666" t="s">
        <v>5519</v>
      </c>
      <c r="C666" t="s">
        <v>7315</v>
      </c>
      <c r="D666" t="s">
        <v>1146</v>
      </c>
      <c r="E666" t="s">
        <v>8561</v>
      </c>
      <c r="F666" t="s">
        <v>10498</v>
      </c>
    </row>
    <row r="667" spans="1:6">
      <c r="A667" t="s">
        <v>7061</v>
      </c>
      <c r="B667" t="s">
        <v>5519</v>
      </c>
      <c r="C667" t="s">
        <v>7316</v>
      </c>
      <c r="D667" t="s">
        <v>1146</v>
      </c>
      <c r="E667" t="s">
        <v>8562</v>
      </c>
      <c r="F667" t="s">
        <v>10498</v>
      </c>
    </row>
    <row r="668" spans="1:6">
      <c r="A668" t="s">
        <v>2269</v>
      </c>
      <c r="B668" t="s">
        <v>5519</v>
      </c>
      <c r="C668" t="s">
        <v>2268</v>
      </c>
      <c r="D668" t="s">
        <v>1146</v>
      </c>
      <c r="E668" t="s">
        <v>8563</v>
      </c>
      <c r="F668" t="s">
        <v>10498</v>
      </c>
    </row>
    <row r="669" spans="1:6">
      <c r="A669" t="s">
        <v>7062</v>
      </c>
      <c r="B669" t="s">
        <v>5519</v>
      </c>
      <c r="C669" t="s">
        <v>7317</v>
      </c>
      <c r="D669" t="s">
        <v>1146</v>
      </c>
      <c r="E669" t="s">
        <v>8564</v>
      </c>
      <c r="F669" t="s">
        <v>10498</v>
      </c>
    </row>
    <row r="670" spans="1:6">
      <c r="A670" t="s">
        <v>7063</v>
      </c>
      <c r="B670" t="s">
        <v>5519</v>
      </c>
      <c r="C670" t="s">
        <v>7318</v>
      </c>
      <c r="D670" t="s">
        <v>1146</v>
      </c>
      <c r="E670" t="s">
        <v>8565</v>
      </c>
      <c r="F670" t="s">
        <v>10498</v>
      </c>
    </row>
    <row r="671" spans="1:6">
      <c r="A671" t="s">
        <v>7064</v>
      </c>
      <c r="B671" t="s">
        <v>5519</v>
      </c>
      <c r="C671" t="s">
        <v>7319</v>
      </c>
      <c r="D671" t="s">
        <v>1146</v>
      </c>
      <c r="E671" t="s">
        <v>8566</v>
      </c>
      <c r="F671" t="s">
        <v>10498</v>
      </c>
    </row>
    <row r="672" spans="1:6">
      <c r="A672" t="s">
        <v>2341</v>
      </c>
      <c r="B672" t="s">
        <v>5519</v>
      </c>
      <c r="C672" t="s">
        <v>2340</v>
      </c>
      <c r="D672" t="s">
        <v>1146</v>
      </c>
      <c r="E672" t="s">
        <v>8567</v>
      </c>
      <c r="F672" t="s">
        <v>10541</v>
      </c>
    </row>
    <row r="673" spans="1:6">
      <c r="A673" t="s">
        <v>2347</v>
      </c>
      <c r="B673" t="s">
        <v>5519</v>
      </c>
      <c r="C673" t="s">
        <v>2346</v>
      </c>
      <c r="D673" t="s">
        <v>1146</v>
      </c>
      <c r="E673" t="s">
        <v>8568</v>
      </c>
      <c r="F673" t="s">
        <v>10498</v>
      </c>
    </row>
    <row r="674" spans="1:6">
      <c r="A674" t="s">
        <v>1151</v>
      </c>
      <c r="B674" t="s">
        <v>5519</v>
      </c>
      <c r="C674" t="s">
        <v>6484</v>
      </c>
      <c r="D674" t="s">
        <v>1146</v>
      </c>
      <c r="E674" t="s">
        <v>8569</v>
      </c>
      <c r="F674" t="s">
        <v>10498</v>
      </c>
    </row>
    <row r="675" spans="1:6">
      <c r="A675" t="s">
        <v>7065</v>
      </c>
      <c r="B675" t="s">
        <v>5519</v>
      </c>
      <c r="C675" t="s">
        <v>7320</v>
      </c>
      <c r="D675" t="s">
        <v>1146</v>
      </c>
      <c r="E675" t="s">
        <v>8570</v>
      </c>
      <c r="F675" t="s">
        <v>10498</v>
      </c>
    </row>
    <row r="676" spans="1:6">
      <c r="A676" t="s">
        <v>7066</v>
      </c>
      <c r="B676" t="s">
        <v>5519</v>
      </c>
      <c r="C676" t="s">
        <v>7321</v>
      </c>
      <c r="D676" t="s">
        <v>1146</v>
      </c>
      <c r="E676" t="s">
        <v>8571</v>
      </c>
      <c r="F676" t="s">
        <v>10498</v>
      </c>
    </row>
    <row r="677" spans="1:6">
      <c r="A677" t="s">
        <v>2363</v>
      </c>
      <c r="B677" t="s">
        <v>5519</v>
      </c>
      <c r="C677" t="s">
        <v>2362</v>
      </c>
      <c r="D677" t="s">
        <v>1146</v>
      </c>
      <c r="E677" t="s">
        <v>8572</v>
      </c>
      <c r="F677" t="s">
        <v>10498</v>
      </c>
    </row>
    <row r="678" spans="1:6">
      <c r="A678" t="s">
        <v>7067</v>
      </c>
      <c r="B678" t="s">
        <v>5519</v>
      </c>
      <c r="C678" t="s">
        <v>7322</v>
      </c>
      <c r="D678" t="s">
        <v>1146</v>
      </c>
      <c r="E678" t="s">
        <v>8573</v>
      </c>
      <c r="F678" t="s">
        <v>10498</v>
      </c>
    </row>
    <row r="679" spans="1:6">
      <c r="A679" t="s">
        <v>7068</v>
      </c>
      <c r="B679" t="s">
        <v>5519</v>
      </c>
      <c r="C679" t="s">
        <v>7323</v>
      </c>
      <c r="D679" t="s">
        <v>1146</v>
      </c>
      <c r="E679" t="s">
        <v>8574</v>
      </c>
      <c r="F679" t="s">
        <v>10498</v>
      </c>
    </row>
    <row r="680" spans="1:6">
      <c r="A680" t="s">
        <v>6492</v>
      </c>
      <c r="B680" t="s">
        <v>5519</v>
      </c>
      <c r="C680" t="s">
        <v>6491</v>
      </c>
      <c r="D680" t="s">
        <v>1146</v>
      </c>
      <c r="E680" t="s">
        <v>8575</v>
      </c>
      <c r="F680" t="s">
        <v>10498</v>
      </c>
    </row>
    <row r="681" spans="1:6">
      <c r="A681" t="s">
        <v>7069</v>
      </c>
      <c r="B681" t="s">
        <v>5519</v>
      </c>
      <c r="C681" t="s">
        <v>7324</v>
      </c>
      <c r="D681" t="s">
        <v>1146</v>
      </c>
      <c r="E681" t="s">
        <v>8576</v>
      </c>
      <c r="F681" t="s">
        <v>10498</v>
      </c>
    </row>
    <row r="682" spans="1:6">
      <c r="A682" t="s">
        <v>7070</v>
      </c>
      <c r="B682" t="s">
        <v>5519</v>
      </c>
      <c r="C682" t="s">
        <v>7325</v>
      </c>
      <c r="D682" t="s">
        <v>1146</v>
      </c>
      <c r="E682" t="s">
        <v>8577</v>
      </c>
      <c r="F682" t="s">
        <v>10498</v>
      </c>
    </row>
    <row r="683" spans="1:6">
      <c r="A683" t="s">
        <v>6502</v>
      </c>
      <c r="B683" t="s">
        <v>5519</v>
      </c>
      <c r="C683" t="s">
        <v>6501</v>
      </c>
      <c r="D683" t="s">
        <v>1146</v>
      </c>
      <c r="E683" t="s">
        <v>8578</v>
      </c>
      <c r="F683" t="s">
        <v>10498</v>
      </c>
    </row>
    <row r="684" spans="1:6">
      <c r="A684" t="s">
        <v>7071</v>
      </c>
      <c r="B684" t="s">
        <v>5519</v>
      </c>
      <c r="C684" t="s">
        <v>7326</v>
      </c>
      <c r="D684" t="s">
        <v>1146</v>
      </c>
      <c r="E684" t="s">
        <v>8579</v>
      </c>
      <c r="F684" t="s">
        <v>10498</v>
      </c>
    </row>
    <row r="685" spans="1:6">
      <c r="A685" t="s">
        <v>7072</v>
      </c>
      <c r="B685" t="s">
        <v>5519</v>
      </c>
      <c r="C685" t="s">
        <v>7327</v>
      </c>
      <c r="D685" t="s">
        <v>1146</v>
      </c>
      <c r="E685" t="s">
        <v>8580</v>
      </c>
      <c r="F685" t="s">
        <v>10498</v>
      </c>
    </row>
    <row r="686" spans="1:6">
      <c r="A686" t="s">
        <v>7073</v>
      </c>
      <c r="B686" t="s">
        <v>5519</v>
      </c>
      <c r="C686" t="s">
        <v>7328</v>
      </c>
      <c r="D686" t="s">
        <v>1146</v>
      </c>
      <c r="E686" t="s">
        <v>8581</v>
      </c>
      <c r="F686" t="s">
        <v>10498</v>
      </c>
    </row>
    <row r="687" spans="1:6">
      <c r="A687" t="s">
        <v>7074</v>
      </c>
      <c r="B687" t="s">
        <v>5519</v>
      </c>
      <c r="C687" t="s">
        <v>7329</v>
      </c>
      <c r="D687" t="s">
        <v>1146</v>
      </c>
      <c r="E687" t="s">
        <v>8582</v>
      </c>
      <c r="F687" t="s">
        <v>10498</v>
      </c>
    </row>
    <row r="688" spans="1:6">
      <c r="A688" t="s">
        <v>7075</v>
      </c>
      <c r="B688" t="s">
        <v>5519</v>
      </c>
      <c r="C688" t="s">
        <v>7330</v>
      </c>
      <c r="D688" t="s">
        <v>1146</v>
      </c>
      <c r="E688" t="s">
        <v>8583</v>
      </c>
      <c r="F688" t="s">
        <v>10498</v>
      </c>
    </row>
    <row r="689" spans="1:6">
      <c r="A689" t="s">
        <v>7076</v>
      </c>
      <c r="B689" t="s">
        <v>5519</v>
      </c>
      <c r="C689" t="s">
        <v>7331</v>
      </c>
      <c r="D689" t="s">
        <v>1146</v>
      </c>
      <c r="E689" t="s">
        <v>8584</v>
      </c>
      <c r="F689" t="s">
        <v>10498</v>
      </c>
    </row>
    <row r="690" spans="1:6">
      <c r="A690" t="s">
        <v>7077</v>
      </c>
      <c r="B690" t="s">
        <v>5519</v>
      </c>
      <c r="C690" t="s">
        <v>7332</v>
      </c>
      <c r="D690" t="s">
        <v>1146</v>
      </c>
      <c r="E690" t="s">
        <v>8585</v>
      </c>
      <c r="F690" t="s">
        <v>10498</v>
      </c>
    </row>
    <row r="691" spans="1:6">
      <c r="A691" t="s">
        <v>7078</v>
      </c>
      <c r="B691" t="s">
        <v>5519</v>
      </c>
      <c r="C691" t="s">
        <v>7333</v>
      </c>
      <c r="D691" t="s">
        <v>1146</v>
      </c>
      <c r="E691" t="s">
        <v>8586</v>
      </c>
      <c r="F691" t="s">
        <v>10498</v>
      </c>
    </row>
    <row r="692" spans="1:6">
      <c r="A692" t="s">
        <v>7079</v>
      </c>
      <c r="B692" t="s">
        <v>5519</v>
      </c>
      <c r="C692" t="s">
        <v>7334</v>
      </c>
      <c r="D692" t="s">
        <v>1146</v>
      </c>
      <c r="E692" t="s">
        <v>8587</v>
      </c>
      <c r="F692" t="s">
        <v>10498</v>
      </c>
    </row>
    <row r="693" spans="1:6">
      <c r="A693" t="s">
        <v>7080</v>
      </c>
      <c r="B693" t="s">
        <v>5519</v>
      </c>
      <c r="C693" t="s">
        <v>7335</v>
      </c>
      <c r="D693" t="s">
        <v>1146</v>
      </c>
      <c r="E693" t="s">
        <v>8588</v>
      </c>
      <c r="F693" t="s">
        <v>10498</v>
      </c>
    </row>
    <row r="694" spans="1:6">
      <c r="A694" t="s">
        <v>7081</v>
      </c>
      <c r="B694" t="s">
        <v>5519</v>
      </c>
      <c r="C694" t="s">
        <v>7336</v>
      </c>
      <c r="D694" t="s">
        <v>1146</v>
      </c>
      <c r="E694" t="s">
        <v>8589</v>
      </c>
      <c r="F694" t="s">
        <v>10498</v>
      </c>
    </row>
    <row r="695" spans="1:6">
      <c r="A695" t="s">
        <v>7082</v>
      </c>
      <c r="B695" t="s">
        <v>5519</v>
      </c>
      <c r="C695" t="s">
        <v>7337</v>
      </c>
      <c r="D695" t="s">
        <v>1146</v>
      </c>
      <c r="E695" t="s">
        <v>8590</v>
      </c>
      <c r="F695" t="s">
        <v>10498</v>
      </c>
    </row>
    <row r="696" spans="1:6">
      <c r="A696" t="s">
        <v>7083</v>
      </c>
      <c r="B696" t="s">
        <v>5519</v>
      </c>
      <c r="C696" t="s">
        <v>7338</v>
      </c>
      <c r="D696" t="s">
        <v>1146</v>
      </c>
      <c r="E696" t="s">
        <v>8591</v>
      </c>
      <c r="F696" t="s">
        <v>10498</v>
      </c>
    </row>
    <row r="697" spans="1:6">
      <c r="A697" t="s">
        <v>6494</v>
      </c>
      <c r="B697" t="s">
        <v>5519</v>
      </c>
      <c r="C697" t="s">
        <v>6493</v>
      </c>
      <c r="D697" t="s">
        <v>1146</v>
      </c>
      <c r="E697" t="s">
        <v>8592</v>
      </c>
      <c r="F697" t="s">
        <v>10498</v>
      </c>
    </row>
    <row r="698" spans="1:6">
      <c r="A698" t="s">
        <v>2526</v>
      </c>
      <c r="B698" t="s">
        <v>5519</v>
      </c>
      <c r="C698" t="s">
        <v>2525</v>
      </c>
      <c r="D698" t="s">
        <v>1146</v>
      </c>
      <c r="E698" t="s">
        <v>8593</v>
      </c>
      <c r="F698" t="s">
        <v>10498</v>
      </c>
    </row>
    <row r="699" spans="1:6">
      <c r="A699" t="s">
        <v>7084</v>
      </c>
      <c r="B699" t="s">
        <v>5519</v>
      </c>
      <c r="C699" t="s">
        <v>7339</v>
      </c>
      <c r="D699" t="s">
        <v>1146</v>
      </c>
      <c r="E699" t="s">
        <v>8594</v>
      </c>
      <c r="F699" t="s">
        <v>10498</v>
      </c>
    </row>
    <row r="700" spans="1:6">
      <c r="A700" t="s">
        <v>2535</v>
      </c>
      <c r="B700" t="s">
        <v>5519</v>
      </c>
      <c r="C700" t="s">
        <v>2534</v>
      </c>
      <c r="D700" t="s">
        <v>1146</v>
      </c>
      <c r="E700" t="s">
        <v>8595</v>
      </c>
      <c r="F700" t="s">
        <v>10539</v>
      </c>
    </row>
    <row r="701" spans="1:6">
      <c r="A701" t="s">
        <v>6496</v>
      </c>
      <c r="B701" t="s">
        <v>5519</v>
      </c>
      <c r="C701" t="s">
        <v>6495</v>
      </c>
      <c r="D701" t="s">
        <v>1146</v>
      </c>
      <c r="E701" t="s">
        <v>8596</v>
      </c>
      <c r="F701" t="s">
        <v>10498</v>
      </c>
    </row>
    <row r="702" spans="1:6">
      <c r="A702" t="s">
        <v>2553</v>
      </c>
      <c r="B702" t="s">
        <v>5519</v>
      </c>
      <c r="C702" t="s">
        <v>2552</v>
      </c>
      <c r="D702" t="s">
        <v>1146</v>
      </c>
      <c r="E702" t="s">
        <v>8597</v>
      </c>
      <c r="F702" t="s">
        <v>10539</v>
      </c>
    </row>
    <row r="703" spans="1:6">
      <c r="A703" t="s">
        <v>2631</v>
      </c>
      <c r="B703" t="s">
        <v>5519</v>
      </c>
      <c r="C703" t="s">
        <v>2630</v>
      </c>
      <c r="D703" t="s">
        <v>1146</v>
      </c>
      <c r="E703" t="s">
        <v>8598</v>
      </c>
      <c r="F703" t="s">
        <v>10498</v>
      </c>
    </row>
    <row r="704" spans="1:6">
      <c r="A704" t="s">
        <v>7085</v>
      </c>
      <c r="B704" t="s">
        <v>5519</v>
      </c>
      <c r="C704" t="s">
        <v>7340</v>
      </c>
      <c r="D704" t="s">
        <v>1146</v>
      </c>
      <c r="E704" t="s">
        <v>8599</v>
      </c>
      <c r="F704" t="s">
        <v>10498</v>
      </c>
    </row>
    <row r="705" spans="1:6">
      <c r="A705" t="s">
        <v>2642</v>
      </c>
      <c r="B705" t="s">
        <v>5519</v>
      </c>
      <c r="C705" t="s">
        <v>2641</v>
      </c>
      <c r="D705" t="s">
        <v>1146</v>
      </c>
      <c r="E705" t="s">
        <v>8600</v>
      </c>
      <c r="F705" t="s">
        <v>10498</v>
      </c>
    </row>
    <row r="706" spans="1:6">
      <c r="A706" t="s">
        <v>7086</v>
      </c>
      <c r="B706" t="s">
        <v>5519</v>
      </c>
      <c r="C706" t="s">
        <v>7341</v>
      </c>
      <c r="D706" t="s">
        <v>1146</v>
      </c>
      <c r="E706" t="s">
        <v>8601</v>
      </c>
      <c r="F706" t="s">
        <v>10498</v>
      </c>
    </row>
    <row r="707" spans="1:6">
      <c r="A707" t="s">
        <v>1145</v>
      </c>
      <c r="B707" t="s">
        <v>5519</v>
      </c>
      <c r="C707" t="s">
        <v>7342</v>
      </c>
      <c r="D707" t="s">
        <v>1146</v>
      </c>
      <c r="E707" t="s">
        <v>8602</v>
      </c>
      <c r="F707" t="s">
        <v>10498</v>
      </c>
    </row>
    <row r="708" spans="1:6">
      <c r="A708" t="s">
        <v>2682</v>
      </c>
      <c r="B708" t="s">
        <v>5519</v>
      </c>
      <c r="C708" t="s">
        <v>2681</v>
      </c>
      <c r="D708" t="s">
        <v>1146</v>
      </c>
      <c r="E708" t="s">
        <v>8603</v>
      </c>
      <c r="F708" t="s">
        <v>10542</v>
      </c>
    </row>
    <row r="709" spans="1:6">
      <c r="A709" t="s">
        <v>7087</v>
      </c>
      <c r="B709" t="s">
        <v>5519</v>
      </c>
      <c r="C709" t="s">
        <v>7343</v>
      </c>
      <c r="D709" t="s">
        <v>1146</v>
      </c>
      <c r="E709" t="s">
        <v>8604</v>
      </c>
      <c r="F709" t="s">
        <v>10498</v>
      </c>
    </row>
    <row r="710" spans="1:6">
      <c r="A710" t="s">
        <v>7088</v>
      </c>
      <c r="B710" t="s">
        <v>5519</v>
      </c>
      <c r="C710" t="s">
        <v>7344</v>
      </c>
      <c r="D710" t="s">
        <v>1146</v>
      </c>
      <c r="E710" t="s">
        <v>8605</v>
      </c>
      <c r="F710" t="s">
        <v>10498</v>
      </c>
    </row>
    <row r="711" spans="1:6">
      <c r="A711" t="s">
        <v>7089</v>
      </c>
      <c r="B711" t="s">
        <v>5519</v>
      </c>
      <c r="C711" t="s">
        <v>7345</v>
      </c>
      <c r="D711" t="s">
        <v>1146</v>
      </c>
      <c r="E711" t="s">
        <v>8606</v>
      </c>
      <c r="F711" t="s">
        <v>10498</v>
      </c>
    </row>
    <row r="712" spans="1:6">
      <c r="A712" t="s">
        <v>6504</v>
      </c>
      <c r="B712" t="s">
        <v>5519</v>
      </c>
      <c r="C712" t="s">
        <v>6503</v>
      </c>
      <c r="D712" t="s">
        <v>1146</v>
      </c>
      <c r="E712" t="s">
        <v>8607</v>
      </c>
      <c r="F712" t="s">
        <v>10498</v>
      </c>
    </row>
    <row r="713" spans="1:6">
      <c r="A713" t="s">
        <v>7090</v>
      </c>
      <c r="B713" t="s">
        <v>5519</v>
      </c>
      <c r="C713" t="s">
        <v>7346</v>
      </c>
      <c r="D713" t="s">
        <v>1146</v>
      </c>
      <c r="E713" t="s">
        <v>8608</v>
      </c>
      <c r="F713" t="s">
        <v>10498</v>
      </c>
    </row>
    <row r="714" spans="1:6">
      <c r="A714" t="s">
        <v>7091</v>
      </c>
      <c r="B714" t="s">
        <v>5519</v>
      </c>
      <c r="C714" t="s">
        <v>7347</v>
      </c>
      <c r="D714" t="s">
        <v>1146</v>
      </c>
      <c r="E714" t="s">
        <v>8609</v>
      </c>
      <c r="F714" t="s">
        <v>10498</v>
      </c>
    </row>
    <row r="715" spans="1:6">
      <c r="A715" t="s">
        <v>2782</v>
      </c>
      <c r="B715" t="s">
        <v>5519</v>
      </c>
      <c r="C715" t="s">
        <v>2781</v>
      </c>
      <c r="D715" t="s">
        <v>1146</v>
      </c>
      <c r="E715" t="s">
        <v>8610</v>
      </c>
      <c r="F715" t="s">
        <v>10498</v>
      </c>
    </row>
    <row r="716" spans="1:6">
      <c r="A716" t="s">
        <v>6506</v>
      </c>
      <c r="B716" t="s">
        <v>5519</v>
      </c>
      <c r="C716" t="s">
        <v>6505</v>
      </c>
      <c r="D716" t="s">
        <v>1146</v>
      </c>
      <c r="E716" t="s">
        <v>8611</v>
      </c>
      <c r="F716" t="s">
        <v>10498</v>
      </c>
    </row>
    <row r="717" spans="1:6">
      <c r="A717" t="s">
        <v>6510</v>
      </c>
      <c r="B717" t="s">
        <v>5519</v>
      </c>
      <c r="C717" t="s">
        <v>6509</v>
      </c>
      <c r="D717" t="s">
        <v>1146</v>
      </c>
      <c r="E717" t="s">
        <v>8612</v>
      </c>
      <c r="F717" t="s">
        <v>10498</v>
      </c>
    </row>
    <row r="718" spans="1:6">
      <c r="A718" t="s">
        <v>7092</v>
      </c>
      <c r="B718" t="s">
        <v>5519</v>
      </c>
      <c r="C718" t="s">
        <v>7348</v>
      </c>
      <c r="D718" t="s">
        <v>1146</v>
      </c>
      <c r="E718" t="s">
        <v>8613</v>
      </c>
      <c r="F718" t="s">
        <v>10498</v>
      </c>
    </row>
    <row r="719" spans="1:6">
      <c r="A719" t="s">
        <v>6508</v>
      </c>
      <c r="B719" t="s">
        <v>5519</v>
      </c>
      <c r="C719" t="s">
        <v>6507</v>
      </c>
      <c r="D719" t="s">
        <v>1146</v>
      </c>
      <c r="E719" t="s">
        <v>8614</v>
      </c>
      <c r="F719" t="s">
        <v>10498</v>
      </c>
    </row>
    <row r="720" spans="1:6">
      <c r="A720" t="s">
        <v>6498</v>
      </c>
      <c r="B720" t="s">
        <v>5519</v>
      </c>
      <c r="C720" t="s">
        <v>6497</v>
      </c>
      <c r="D720" t="s">
        <v>1146</v>
      </c>
      <c r="E720" t="s">
        <v>8615</v>
      </c>
      <c r="F720" t="s">
        <v>10498</v>
      </c>
    </row>
    <row r="721" spans="1:6">
      <c r="A721" t="s">
        <v>7093</v>
      </c>
      <c r="B721" t="s">
        <v>5519</v>
      </c>
      <c r="C721" t="s">
        <v>7349</v>
      </c>
      <c r="D721" t="s">
        <v>1146</v>
      </c>
      <c r="E721" t="s">
        <v>8616</v>
      </c>
      <c r="F721" t="s">
        <v>10498</v>
      </c>
    </row>
    <row r="722" spans="1:6">
      <c r="A722" t="s">
        <v>7094</v>
      </c>
      <c r="B722" t="s">
        <v>5519</v>
      </c>
      <c r="C722" t="s">
        <v>7350</v>
      </c>
      <c r="D722" t="s">
        <v>1146</v>
      </c>
      <c r="E722" t="s">
        <v>8617</v>
      </c>
      <c r="F722" t="s">
        <v>10498</v>
      </c>
    </row>
    <row r="723" spans="1:6">
      <c r="A723" t="s">
        <v>7095</v>
      </c>
      <c r="B723" t="s">
        <v>5519</v>
      </c>
      <c r="C723" t="s">
        <v>7351</v>
      </c>
      <c r="D723" t="s">
        <v>1146</v>
      </c>
      <c r="E723" t="s">
        <v>8618</v>
      </c>
      <c r="F723" t="s">
        <v>10498</v>
      </c>
    </row>
    <row r="724" spans="1:6">
      <c r="A724" t="s">
        <v>7096</v>
      </c>
      <c r="B724" t="s">
        <v>5519</v>
      </c>
      <c r="C724" t="s">
        <v>7352</v>
      </c>
      <c r="D724" t="s">
        <v>1146</v>
      </c>
      <c r="E724" t="s">
        <v>8619</v>
      </c>
      <c r="F724" t="s">
        <v>10498</v>
      </c>
    </row>
    <row r="725" spans="1:6">
      <c r="A725" t="s">
        <v>2904</v>
      </c>
      <c r="B725" t="s">
        <v>5519</v>
      </c>
      <c r="C725" t="s">
        <v>2903</v>
      </c>
      <c r="D725" t="s">
        <v>1146</v>
      </c>
      <c r="E725" t="s">
        <v>8620</v>
      </c>
      <c r="F725" t="s">
        <v>10498</v>
      </c>
    </row>
    <row r="726" spans="1:6">
      <c r="A726" t="s">
        <v>7097</v>
      </c>
      <c r="B726" t="s">
        <v>5519</v>
      </c>
      <c r="C726" t="s">
        <v>7353</v>
      </c>
      <c r="D726" t="s">
        <v>1146</v>
      </c>
      <c r="E726" t="s">
        <v>8621</v>
      </c>
      <c r="F726" t="s">
        <v>10498</v>
      </c>
    </row>
    <row r="727" spans="1:6">
      <c r="A727" t="s">
        <v>7098</v>
      </c>
      <c r="B727" t="s">
        <v>5519</v>
      </c>
      <c r="C727" t="s">
        <v>7354</v>
      </c>
      <c r="D727" t="s">
        <v>1146</v>
      </c>
      <c r="E727" t="s">
        <v>8622</v>
      </c>
      <c r="F727" t="s">
        <v>10498</v>
      </c>
    </row>
    <row r="728" spans="1:6">
      <c r="A728" t="s">
        <v>2969</v>
      </c>
      <c r="B728" t="s">
        <v>5519</v>
      </c>
      <c r="C728" t="s">
        <v>2968</v>
      </c>
      <c r="D728" t="s">
        <v>1146</v>
      </c>
      <c r="E728" t="s">
        <v>8623</v>
      </c>
      <c r="F728" t="s">
        <v>10498</v>
      </c>
    </row>
    <row r="729" spans="1:6">
      <c r="A729" t="s">
        <v>6512</v>
      </c>
      <c r="B729" t="s">
        <v>5519</v>
      </c>
      <c r="C729" t="s">
        <v>6511</v>
      </c>
      <c r="D729" t="s">
        <v>1146</v>
      </c>
      <c r="E729" t="s">
        <v>8624</v>
      </c>
      <c r="F729" t="s">
        <v>10498</v>
      </c>
    </row>
    <row r="730" spans="1:6">
      <c r="A730" t="s">
        <v>7099</v>
      </c>
      <c r="B730" t="s">
        <v>5519</v>
      </c>
      <c r="C730" t="s">
        <v>7355</v>
      </c>
      <c r="D730" t="s">
        <v>1146</v>
      </c>
      <c r="E730" t="s">
        <v>8625</v>
      </c>
      <c r="F730" t="s">
        <v>10498</v>
      </c>
    </row>
    <row r="731" spans="1:6">
      <c r="A731" t="s">
        <v>2991</v>
      </c>
      <c r="B731" t="s">
        <v>5519</v>
      </c>
      <c r="C731" t="s">
        <v>2990</v>
      </c>
      <c r="D731" t="s">
        <v>1146</v>
      </c>
      <c r="E731" t="s">
        <v>8626</v>
      </c>
      <c r="F731" t="s">
        <v>10498</v>
      </c>
    </row>
    <row r="732" spans="1:6">
      <c r="A732" t="s">
        <v>7100</v>
      </c>
      <c r="B732" t="s">
        <v>5519</v>
      </c>
      <c r="C732" t="s">
        <v>7356</v>
      </c>
      <c r="D732" t="s">
        <v>1146</v>
      </c>
      <c r="E732" t="s">
        <v>8627</v>
      </c>
      <c r="F732" t="s">
        <v>10498</v>
      </c>
    </row>
    <row r="733" spans="1:6">
      <c r="A733" t="s">
        <v>6514</v>
      </c>
      <c r="B733" t="s">
        <v>5519</v>
      </c>
      <c r="C733" t="s">
        <v>6513</v>
      </c>
      <c r="D733" t="s">
        <v>1146</v>
      </c>
      <c r="E733" t="s">
        <v>8628</v>
      </c>
      <c r="F733" t="s">
        <v>10498</v>
      </c>
    </row>
    <row r="734" spans="1:6">
      <c r="A734" t="s">
        <v>6475</v>
      </c>
      <c r="B734" t="s">
        <v>5519</v>
      </c>
      <c r="C734" t="s">
        <v>6474</v>
      </c>
      <c r="D734" t="s">
        <v>1146</v>
      </c>
      <c r="E734" t="s">
        <v>8629</v>
      </c>
      <c r="F734" t="s">
        <v>10498</v>
      </c>
    </row>
    <row r="735" spans="1:6">
      <c r="A735" t="s">
        <v>3028</v>
      </c>
      <c r="B735" t="s">
        <v>5519</v>
      </c>
      <c r="C735" t="s">
        <v>3027</v>
      </c>
      <c r="D735" t="s">
        <v>1146</v>
      </c>
      <c r="E735" t="s">
        <v>8630</v>
      </c>
      <c r="F735" t="s">
        <v>10498</v>
      </c>
    </row>
    <row r="736" spans="1:6">
      <c r="A736" t="s">
        <v>7101</v>
      </c>
      <c r="B736" t="s">
        <v>5519</v>
      </c>
      <c r="C736" t="s">
        <v>7357</v>
      </c>
      <c r="D736" t="s">
        <v>1146</v>
      </c>
      <c r="E736" t="s">
        <v>8631</v>
      </c>
      <c r="F736" t="s">
        <v>10498</v>
      </c>
    </row>
    <row r="737" spans="1:6">
      <c r="A737" t="s">
        <v>6516</v>
      </c>
      <c r="B737" t="s">
        <v>5519</v>
      </c>
      <c r="C737" t="s">
        <v>6515</v>
      </c>
      <c r="D737" t="s">
        <v>1146</v>
      </c>
      <c r="E737" t="s">
        <v>8632</v>
      </c>
      <c r="F737" t="s">
        <v>10498</v>
      </c>
    </row>
    <row r="738" spans="1:6">
      <c r="A738" t="s">
        <v>1946</v>
      </c>
      <c r="B738" t="s">
        <v>5519</v>
      </c>
      <c r="C738" t="s">
        <v>1945</v>
      </c>
      <c r="D738" t="s">
        <v>1149</v>
      </c>
      <c r="E738" t="s">
        <v>8633</v>
      </c>
      <c r="F738" t="s">
        <v>10543</v>
      </c>
    </row>
    <row r="739" spans="1:6">
      <c r="A739" t="s">
        <v>1993</v>
      </c>
      <c r="B739" t="s">
        <v>5519</v>
      </c>
      <c r="C739" t="s">
        <v>1992</v>
      </c>
      <c r="D739" t="s">
        <v>1149</v>
      </c>
      <c r="E739" t="s">
        <v>8634</v>
      </c>
      <c r="F739" t="s">
        <v>10543</v>
      </c>
    </row>
    <row r="740" spans="1:6">
      <c r="A740" t="s">
        <v>1998</v>
      </c>
      <c r="B740" t="s">
        <v>5519</v>
      </c>
      <c r="C740" t="s">
        <v>1997</v>
      </c>
      <c r="D740" t="s">
        <v>1149</v>
      </c>
      <c r="E740" t="s">
        <v>8635</v>
      </c>
      <c r="F740" t="s">
        <v>10544</v>
      </c>
    </row>
    <row r="741" spans="1:6">
      <c r="A741" t="s">
        <v>2000</v>
      </c>
      <c r="B741" t="s">
        <v>5519</v>
      </c>
      <c r="C741" t="s">
        <v>1999</v>
      </c>
      <c r="D741" t="s">
        <v>1149</v>
      </c>
      <c r="E741" t="s">
        <v>8636</v>
      </c>
      <c r="F741" t="s">
        <v>10544</v>
      </c>
    </row>
    <row r="742" spans="1:6">
      <c r="A742" t="s">
        <v>2007</v>
      </c>
      <c r="B742" t="s">
        <v>5519</v>
      </c>
      <c r="C742" t="s">
        <v>2006</v>
      </c>
      <c r="D742" t="s">
        <v>1149</v>
      </c>
      <c r="E742" t="s">
        <v>8637</v>
      </c>
      <c r="F742" t="s">
        <v>10543</v>
      </c>
    </row>
    <row r="743" spans="1:6">
      <c r="A743" t="s">
        <v>7102</v>
      </c>
      <c r="B743" t="s">
        <v>5519</v>
      </c>
      <c r="C743" t="s">
        <v>7358</v>
      </c>
      <c r="D743" t="s">
        <v>1149</v>
      </c>
      <c r="E743" t="s">
        <v>8638</v>
      </c>
      <c r="F743" t="s">
        <v>10544</v>
      </c>
    </row>
    <row r="744" spans="1:6">
      <c r="A744" t="s">
        <v>7103</v>
      </c>
      <c r="B744" t="s">
        <v>5519</v>
      </c>
      <c r="C744" t="s">
        <v>7359</v>
      </c>
      <c r="D744" t="s">
        <v>1149</v>
      </c>
      <c r="E744" t="s">
        <v>8639</v>
      </c>
      <c r="F744" t="s">
        <v>10498</v>
      </c>
    </row>
    <row r="745" spans="1:6">
      <c r="A745" t="s">
        <v>2029</v>
      </c>
      <c r="B745" t="s">
        <v>5519</v>
      </c>
      <c r="C745" t="s">
        <v>2028</v>
      </c>
      <c r="D745" t="s">
        <v>1149</v>
      </c>
      <c r="E745" t="s">
        <v>8640</v>
      </c>
      <c r="F745" t="s">
        <v>10543</v>
      </c>
    </row>
    <row r="746" spans="1:6">
      <c r="A746" t="s">
        <v>2177</v>
      </c>
      <c r="B746" t="s">
        <v>5519</v>
      </c>
      <c r="C746" t="s">
        <v>2176</v>
      </c>
      <c r="D746" t="s">
        <v>1149</v>
      </c>
      <c r="E746" t="s">
        <v>8641</v>
      </c>
      <c r="F746" t="s">
        <v>10543</v>
      </c>
    </row>
    <row r="747" spans="1:6">
      <c r="A747" t="s">
        <v>2366</v>
      </c>
      <c r="B747" t="s">
        <v>5519</v>
      </c>
      <c r="C747" t="s">
        <v>2364</v>
      </c>
      <c r="D747" t="s">
        <v>1149</v>
      </c>
      <c r="E747" t="s">
        <v>8642</v>
      </c>
      <c r="F747" t="s">
        <v>10544</v>
      </c>
    </row>
    <row r="748" spans="1:6">
      <c r="A748" t="s">
        <v>2365</v>
      </c>
      <c r="B748" t="s">
        <v>5519</v>
      </c>
      <c r="C748" t="s">
        <v>2364</v>
      </c>
      <c r="D748" t="s">
        <v>1149</v>
      </c>
      <c r="E748" t="s">
        <v>8643</v>
      </c>
      <c r="F748" t="s">
        <v>10544</v>
      </c>
    </row>
    <row r="749" spans="1:6">
      <c r="A749" t="s">
        <v>6518</v>
      </c>
      <c r="B749" t="s">
        <v>5519</v>
      </c>
      <c r="C749" t="s">
        <v>6517</v>
      </c>
      <c r="D749" t="s">
        <v>1149</v>
      </c>
      <c r="E749" t="s">
        <v>8644</v>
      </c>
      <c r="F749" t="s">
        <v>10544</v>
      </c>
    </row>
    <row r="750" spans="1:6">
      <c r="A750" t="s">
        <v>2467</v>
      </c>
      <c r="B750" t="s">
        <v>5519</v>
      </c>
      <c r="C750" t="s">
        <v>2466</v>
      </c>
      <c r="D750" t="s">
        <v>1149</v>
      </c>
      <c r="E750" t="s">
        <v>8645</v>
      </c>
      <c r="F750" t="s">
        <v>10543</v>
      </c>
    </row>
    <row r="751" spans="1:6">
      <c r="A751" t="s">
        <v>7104</v>
      </c>
      <c r="B751" t="s">
        <v>5519</v>
      </c>
      <c r="C751" t="s">
        <v>7360</v>
      </c>
      <c r="D751" t="s">
        <v>1149</v>
      </c>
      <c r="E751" t="s">
        <v>8646</v>
      </c>
      <c r="F751" t="s">
        <v>10498</v>
      </c>
    </row>
    <row r="752" spans="1:6">
      <c r="A752" t="s">
        <v>6522</v>
      </c>
      <c r="B752" t="s">
        <v>5519</v>
      </c>
      <c r="C752" t="s">
        <v>6521</v>
      </c>
      <c r="D752" t="s">
        <v>1149</v>
      </c>
      <c r="E752" t="s">
        <v>8647</v>
      </c>
      <c r="F752" t="s">
        <v>10543</v>
      </c>
    </row>
    <row r="753" spans="1:6">
      <c r="A753" t="s">
        <v>7105</v>
      </c>
      <c r="B753" t="s">
        <v>5519</v>
      </c>
      <c r="C753" t="s">
        <v>7361</v>
      </c>
      <c r="D753" t="s">
        <v>1149</v>
      </c>
      <c r="E753" t="s">
        <v>8648</v>
      </c>
      <c r="F753" t="s">
        <v>10544</v>
      </c>
    </row>
    <row r="754" spans="1:6">
      <c r="A754" t="s">
        <v>2551</v>
      </c>
      <c r="B754" t="s">
        <v>5519</v>
      </c>
      <c r="C754" t="s">
        <v>2550</v>
      </c>
      <c r="D754" t="s">
        <v>1149</v>
      </c>
      <c r="E754" t="s">
        <v>8649</v>
      </c>
      <c r="F754" t="s">
        <v>10543</v>
      </c>
    </row>
    <row r="755" spans="1:6">
      <c r="A755" t="s">
        <v>2580</v>
      </c>
      <c r="B755" t="s">
        <v>5519</v>
      </c>
      <c r="C755" t="s">
        <v>2579</v>
      </c>
      <c r="D755" t="s">
        <v>1149</v>
      </c>
      <c r="E755" t="s">
        <v>8650</v>
      </c>
      <c r="F755" t="s">
        <v>10544</v>
      </c>
    </row>
    <row r="756" spans="1:6">
      <c r="A756" t="s">
        <v>2581</v>
      </c>
      <c r="B756" t="s">
        <v>5519</v>
      </c>
      <c r="C756" t="s">
        <v>2579</v>
      </c>
      <c r="D756" t="s">
        <v>1149</v>
      </c>
      <c r="E756" t="s">
        <v>8651</v>
      </c>
      <c r="F756" t="s">
        <v>10498</v>
      </c>
    </row>
    <row r="757" spans="1:6">
      <c r="A757" t="s">
        <v>2737</v>
      </c>
      <c r="B757" t="s">
        <v>5519</v>
      </c>
      <c r="C757" t="s">
        <v>2736</v>
      </c>
      <c r="D757" t="s">
        <v>1149</v>
      </c>
      <c r="E757" t="s">
        <v>8652</v>
      </c>
      <c r="F757" t="s">
        <v>10544</v>
      </c>
    </row>
    <row r="758" spans="1:6">
      <c r="A758" t="s">
        <v>7106</v>
      </c>
      <c r="B758" t="s">
        <v>5519</v>
      </c>
      <c r="C758" t="s">
        <v>7362</v>
      </c>
      <c r="D758" t="s">
        <v>1149</v>
      </c>
      <c r="E758" t="s">
        <v>8653</v>
      </c>
      <c r="F758" t="s">
        <v>10544</v>
      </c>
    </row>
    <row r="759" spans="1:6">
      <c r="A759" t="s">
        <v>2743</v>
      </c>
      <c r="B759" t="s">
        <v>5519</v>
      </c>
      <c r="C759" t="s">
        <v>2742</v>
      </c>
      <c r="D759" t="s">
        <v>1149</v>
      </c>
      <c r="E759" t="s">
        <v>8654</v>
      </c>
      <c r="F759" t="s">
        <v>10544</v>
      </c>
    </row>
    <row r="760" spans="1:6">
      <c r="A760" t="s">
        <v>1301</v>
      </c>
      <c r="B760" t="s">
        <v>5519</v>
      </c>
      <c r="C760" t="s">
        <v>6523</v>
      </c>
      <c r="D760" t="s">
        <v>1149</v>
      </c>
      <c r="E760" t="s">
        <v>8655</v>
      </c>
      <c r="F760" t="s">
        <v>10544</v>
      </c>
    </row>
    <row r="761" spans="1:6">
      <c r="A761" t="s">
        <v>2757</v>
      </c>
      <c r="B761" t="s">
        <v>5519</v>
      </c>
      <c r="C761" t="s">
        <v>2756</v>
      </c>
      <c r="D761" t="s">
        <v>1149</v>
      </c>
      <c r="E761" t="s">
        <v>8656</v>
      </c>
      <c r="F761" t="s">
        <v>10544</v>
      </c>
    </row>
    <row r="762" spans="1:6">
      <c r="A762" t="s">
        <v>2780</v>
      </c>
      <c r="B762" t="s">
        <v>5519</v>
      </c>
      <c r="C762" t="s">
        <v>2779</v>
      </c>
      <c r="D762" t="s">
        <v>1149</v>
      </c>
      <c r="E762" t="s">
        <v>8657</v>
      </c>
      <c r="F762" t="s">
        <v>10544</v>
      </c>
    </row>
    <row r="763" spans="1:6">
      <c r="A763" t="s">
        <v>2872</v>
      </c>
      <c r="B763" t="s">
        <v>5519</v>
      </c>
      <c r="C763" t="s">
        <v>2871</v>
      </c>
      <c r="D763" t="s">
        <v>1149</v>
      </c>
      <c r="E763" t="s">
        <v>8658</v>
      </c>
      <c r="F763" t="s">
        <v>10543</v>
      </c>
    </row>
    <row r="764" spans="1:6">
      <c r="A764" t="s">
        <v>6520</v>
      </c>
      <c r="B764" t="s">
        <v>5519</v>
      </c>
      <c r="C764" t="s">
        <v>6519</v>
      </c>
      <c r="D764" t="s">
        <v>1149</v>
      </c>
      <c r="E764" t="s">
        <v>8659</v>
      </c>
      <c r="F764" t="s">
        <v>10544</v>
      </c>
    </row>
    <row r="765" spans="1:6">
      <c r="A765" t="s">
        <v>2912</v>
      </c>
      <c r="B765" t="s">
        <v>5519</v>
      </c>
      <c r="C765" t="s">
        <v>2911</v>
      </c>
      <c r="D765" t="s">
        <v>1149</v>
      </c>
      <c r="E765" t="s">
        <v>8660</v>
      </c>
      <c r="F765" t="s">
        <v>10543</v>
      </c>
    </row>
    <row r="766" spans="1:6">
      <c r="A766" t="s">
        <v>2914</v>
      </c>
      <c r="B766" t="s">
        <v>5519</v>
      </c>
      <c r="C766" t="s">
        <v>2913</v>
      </c>
      <c r="D766" t="s">
        <v>1149</v>
      </c>
      <c r="E766" t="s">
        <v>8661</v>
      </c>
      <c r="F766" t="s">
        <v>10543</v>
      </c>
    </row>
    <row r="767" spans="1:6">
      <c r="A767" t="s">
        <v>7107</v>
      </c>
      <c r="B767" t="s">
        <v>5519</v>
      </c>
      <c r="C767" t="s">
        <v>7363</v>
      </c>
      <c r="D767" t="s">
        <v>1149</v>
      </c>
      <c r="E767" t="s">
        <v>8662</v>
      </c>
      <c r="F767" t="s">
        <v>10498</v>
      </c>
    </row>
    <row r="768" spans="1:6">
      <c r="A768" t="s">
        <v>2947</v>
      </c>
      <c r="B768" t="s">
        <v>5519</v>
      </c>
      <c r="C768" t="s">
        <v>2946</v>
      </c>
      <c r="D768" t="s">
        <v>1149</v>
      </c>
      <c r="E768" t="s">
        <v>8663</v>
      </c>
      <c r="F768" t="s">
        <v>10544</v>
      </c>
    </row>
    <row r="769" spans="1:6">
      <c r="A769" t="s">
        <v>3016</v>
      </c>
      <c r="B769" t="s">
        <v>5519</v>
      </c>
      <c r="C769" t="s">
        <v>3015</v>
      </c>
      <c r="D769" t="s">
        <v>1149</v>
      </c>
      <c r="E769" t="s">
        <v>8664</v>
      </c>
      <c r="F769" t="s">
        <v>10543</v>
      </c>
    </row>
    <row r="770" spans="1:6">
      <c r="A770" t="s">
        <v>3123</v>
      </c>
      <c r="B770" t="s">
        <v>5519</v>
      </c>
      <c r="C770" t="s">
        <v>3122</v>
      </c>
      <c r="D770" t="s">
        <v>1149</v>
      </c>
      <c r="E770" t="s">
        <v>8665</v>
      </c>
      <c r="F770" t="s">
        <v>10543</v>
      </c>
    </row>
    <row r="771" spans="1:6">
      <c r="A771" t="s">
        <v>7949</v>
      </c>
      <c r="B771" t="s">
        <v>5519</v>
      </c>
      <c r="C771" t="s">
        <v>3122</v>
      </c>
      <c r="D771" t="s">
        <v>1149</v>
      </c>
      <c r="F771" t="s">
        <v>10543</v>
      </c>
    </row>
    <row r="772" spans="1:6">
      <c r="A772" t="s">
        <v>6525</v>
      </c>
      <c r="B772" t="s">
        <v>5519</v>
      </c>
      <c r="C772" t="s">
        <v>6524</v>
      </c>
      <c r="D772" t="s">
        <v>1168</v>
      </c>
      <c r="E772" t="s">
        <v>8666</v>
      </c>
      <c r="F772" t="s">
        <v>10498</v>
      </c>
    </row>
    <row r="773" spans="1:6">
      <c r="A773" t="s">
        <v>1934</v>
      </c>
      <c r="B773" t="s">
        <v>5519</v>
      </c>
      <c r="C773" t="s">
        <v>1933</v>
      </c>
      <c r="D773" t="s">
        <v>1168</v>
      </c>
      <c r="E773" t="s">
        <v>8667</v>
      </c>
      <c r="F773" t="s">
        <v>10498</v>
      </c>
    </row>
    <row r="774" spans="1:6">
      <c r="A774" t="s">
        <v>6529</v>
      </c>
      <c r="B774" t="s">
        <v>5519</v>
      </c>
      <c r="C774" t="s">
        <v>6528</v>
      </c>
      <c r="D774" t="s">
        <v>1168</v>
      </c>
      <c r="E774" t="s">
        <v>8668</v>
      </c>
      <c r="F774" t="s">
        <v>10498</v>
      </c>
    </row>
    <row r="775" spans="1:6">
      <c r="A775" t="s">
        <v>6527</v>
      </c>
      <c r="B775" t="s">
        <v>5519</v>
      </c>
      <c r="C775" t="s">
        <v>6526</v>
      </c>
      <c r="D775" t="s">
        <v>1168</v>
      </c>
      <c r="E775" t="s">
        <v>8669</v>
      </c>
      <c r="F775" t="s">
        <v>10498</v>
      </c>
    </row>
    <row r="776" spans="1:6">
      <c r="A776" t="s">
        <v>1959</v>
      </c>
      <c r="B776" t="s">
        <v>5519</v>
      </c>
      <c r="C776" t="s">
        <v>1958</v>
      </c>
      <c r="D776" t="s">
        <v>1168</v>
      </c>
      <c r="E776" t="s">
        <v>8670</v>
      </c>
      <c r="F776" t="s">
        <v>10498</v>
      </c>
    </row>
    <row r="777" spans="1:6">
      <c r="A777" t="s">
        <v>1974</v>
      </c>
      <c r="B777" t="s">
        <v>5519</v>
      </c>
      <c r="C777" t="s">
        <v>1973</v>
      </c>
      <c r="D777" t="s">
        <v>1168</v>
      </c>
      <c r="E777" t="s">
        <v>8671</v>
      </c>
      <c r="F777" t="s">
        <v>10498</v>
      </c>
    </row>
    <row r="778" spans="1:6">
      <c r="A778" t="s">
        <v>6531</v>
      </c>
      <c r="B778" t="s">
        <v>5519</v>
      </c>
      <c r="C778" t="s">
        <v>6530</v>
      </c>
      <c r="D778" t="s">
        <v>1168</v>
      </c>
      <c r="E778" t="s">
        <v>8672</v>
      </c>
      <c r="F778" t="s">
        <v>10498</v>
      </c>
    </row>
    <row r="779" spans="1:6">
      <c r="A779" t="s">
        <v>2224</v>
      </c>
      <c r="B779" t="s">
        <v>5519</v>
      </c>
      <c r="C779" t="s">
        <v>2223</v>
      </c>
      <c r="D779" t="s">
        <v>1168</v>
      </c>
      <c r="E779" t="s">
        <v>8673</v>
      </c>
      <c r="F779" t="s">
        <v>10498</v>
      </c>
    </row>
    <row r="780" spans="1:6">
      <c r="A780" t="s">
        <v>2251</v>
      </c>
      <c r="B780" t="s">
        <v>5519</v>
      </c>
      <c r="C780" t="s">
        <v>7364</v>
      </c>
      <c r="D780" t="s">
        <v>1168</v>
      </c>
      <c r="E780" t="s">
        <v>8674</v>
      </c>
      <c r="F780" t="s">
        <v>10498</v>
      </c>
    </row>
    <row r="781" spans="1:6">
      <c r="A781" t="s">
        <v>2277</v>
      </c>
      <c r="B781" t="s">
        <v>5519</v>
      </c>
      <c r="C781" t="s">
        <v>2276</v>
      </c>
      <c r="D781" t="s">
        <v>1168</v>
      </c>
      <c r="E781" t="s">
        <v>8675</v>
      </c>
      <c r="F781" t="s">
        <v>10498</v>
      </c>
    </row>
    <row r="782" spans="1:6">
      <c r="A782" t="s">
        <v>2281</v>
      </c>
      <c r="B782" t="s">
        <v>5519</v>
      </c>
      <c r="C782" t="s">
        <v>2280</v>
      </c>
      <c r="D782" t="s">
        <v>1168</v>
      </c>
      <c r="E782" t="s">
        <v>8676</v>
      </c>
      <c r="F782" t="s">
        <v>10498</v>
      </c>
    </row>
    <row r="783" spans="1:6">
      <c r="A783" t="s">
        <v>1139</v>
      </c>
      <c r="B783" t="s">
        <v>5519</v>
      </c>
      <c r="C783" t="s">
        <v>2288</v>
      </c>
      <c r="D783" t="s">
        <v>1168</v>
      </c>
      <c r="E783" t="s">
        <v>8677</v>
      </c>
      <c r="F783" t="s">
        <v>10498</v>
      </c>
    </row>
    <row r="784" spans="1:6">
      <c r="A784" t="s">
        <v>2294</v>
      </c>
      <c r="B784" t="s">
        <v>5519</v>
      </c>
      <c r="C784" t="s">
        <v>2293</v>
      </c>
      <c r="D784" t="s">
        <v>1168</v>
      </c>
      <c r="E784" t="s">
        <v>8678</v>
      </c>
      <c r="F784" t="s">
        <v>10498</v>
      </c>
    </row>
    <row r="785" spans="1:6">
      <c r="A785" t="s">
        <v>6533</v>
      </c>
      <c r="B785" t="s">
        <v>5519</v>
      </c>
      <c r="C785" t="s">
        <v>6532</v>
      </c>
      <c r="D785" t="s">
        <v>1168</v>
      </c>
      <c r="E785" t="s">
        <v>8679</v>
      </c>
      <c r="F785" t="s">
        <v>10498</v>
      </c>
    </row>
    <row r="786" spans="1:6">
      <c r="A786" t="s">
        <v>2320</v>
      </c>
      <c r="B786" t="s">
        <v>5519</v>
      </c>
      <c r="C786" t="s">
        <v>2319</v>
      </c>
      <c r="D786" t="s">
        <v>1168</v>
      </c>
      <c r="E786" t="s">
        <v>8680</v>
      </c>
      <c r="F786" t="s">
        <v>10498</v>
      </c>
    </row>
    <row r="787" spans="1:6">
      <c r="A787" t="s">
        <v>2343</v>
      </c>
      <c r="B787" t="s">
        <v>5519</v>
      </c>
      <c r="C787" t="s">
        <v>2342</v>
      </c>
      <c r="D787" t="s">
        <v>1168</v>
      </c>
      <c r="E787" t="s">
        <v>8681</v>
      </c>
      <c r="F787" t="s">
        <v>10498</v>
      </c>
    </row>
    <row r="788" spans="1:6">
      <c r="A788" t="s">
        <v>6535</v>
      </c>
      <c r="B788" t="s">
        <v>5519</v>
      </c>
      <c r="C788" t="s">
        <v>6534</v>
      </c>
      <c r="D788" t="s">
        <v>1168</v>
      </c>
      <c r="E788" t="s">
        <v>8682</v>
      </c>
      <c r="F788" t="s">
        <v>10498</v>
      </c>
    </row>
    <row r="789" spans="1:6">
      <c r="A789" t="s">
        <v>6537</v>
      </c>
      <c r="B789" t="s">
        <v>5519</v>
      </c>
      <c r="C789" t="s">
        <v>6536</v>
      </c>
      <c r="D789" t="s">
        <v>1168</v>
      </c>
      <c r="E789" t="s">
        <v>8683</v>
      </c>
      <c r="F789" t="s">
        <v>10498</v>
      </c>
    </row>
    <row r="790" spans="1:6">
      <c r="A790" t="s">
        <v>2353</v>
      </c>
      <c r="B790" t="s">
        <v>5519</v>
      </c>
      <c r="C790" t="s">
        <v>2352</v>
      </c>
      <c r="D790" t="s">
        <v>1168</v>
      </c>
      <c r="E790" t="s">
        <v>8684</v>
      </c>
      <c r="F790" t="s">
        <v>10498</v>
      </c>
    </row>
    <row r="791" spans="1:6">
      <c r="A791" t="s">
        <v>2359</v>
      </c>
      <c r="B791" t="s">
        <v>5519</v>
      </c>
      <c r="C791" t="s">
        <v>2358</v>
      </c>
      <c r="D791" t="s">
        <v>1168</v>
      </c>
      <c r="E791" t="s">
        <v>8685</v>
      </c>
      <c r="F791" t="s">
        <v>10498</v>
      </c>
    </row>
    <row r="792" spans="1:6">
      <c r="A792" t="s">
        <v>2361</v>
      </c>
      <c r="B792" t="s">
        <v>5519</v>
      </c>
      <c r="C792" t="s">
        <v>2360</v>
      </c>
      <c r="D792" t="s">
        <v>1168</v>
      </c>
      <c r="E792" t="s">
        <v>8686</v>
      </c>
      <c r="F792" t="s">
        <v>10498</v>
      </c>
    </row>
    <row r="793" spans="1:6">
      <c r="A793" t="s">
        <v>2400</v>
      </c>
      <c r="B793" t="s">
        <v>5519</v>
      </c>
      <c r="C793" t="s">
        <v>2399</v>
      </c>
      <c r="D793" t="s">
        <v>1168</v>
      </c>
      <c r="E793" t="s">
        <v>8687</v>
      </c>
      <c r="F793" t="s">
        <v>10498</v>
      </c>
    </row>
    <row r="794" spans="1:6">
      <c r="A794" t="s">
        <v>6539</v>
      </c>
      <c r="B794" t="s">
        <v>5519</v>
      </c>
      <c r="C794" t="s">
        <v>6538</v>
      </c>
      <c r="D794" t="s">
        <v>1168</v>
      </c>
      <c r="E794" t="s">
        <v>8688</v>
      </c>
      <c r="F794" t="s">
        <v>10498</v>
      </c>
    </row>
    <row r="795" spans="1:6">
      <c r="A795" t="s">
        <v>6541</v>
      </c>
      <c r="B795" t="s">
        <v>5519</v>
      </c>
      <c r="C795" t="s">
        <v>6540</v>
      </c>
      <c r="D795" t="s">
        <v>1168</v>
      </c>
      <c r="E795" t="s">
        <v>8689</v>
      </c>
      <c r="F795" t="s">
        <v>10498</v>
      </c>
    </row>
    <row r="796" spans="1:6">
      <c r="A796" t="s">
        <v>2431</v>
      </c>
      <c r="B796" t="s">
        <v>5519</v>
      </c>
      <c r="C796" t="s">
        <v>2430</v>
      </c>
      <c r="D796" t="s">
        <v>1168</v>
      </c>
      <c r="E796" t="s">
        <v>8690</v>
      </c>
      <c r="F796" t="s">
        <v>10498</v>
      </c>
    </row>
    <row r="797" spans="1:6">
      <c r="A797" t="s">
        <v>6542</v>
      </c>
      <c r="B797" t="s">
        <v>5519</v>
      </c>
      <c r="C797" t="s">
        <v>7365</v>
      </c>
      <c r="D797" t="s">
        <v>1168</v>
      </c>
      <c r="E797" t="s">
        <v>8691</v>
      </c>
      <c r="F797" t="s">
        <v>10498</v>
      </c>
    </row>
    <row r="798" spans="1:6">
      <c r="A798" t="s">
        <v>2433</v>
      </c>
      <c r="B798" t="s">
        <v>5519</v>
      </c>
      <c r="C798" t="s">
        <v>2432</v>
      </c>
      <c r="D798" t="s">
        <v>1168</v>
      </c>
      <c r="E798" t="s">
        <v>8692</v>
      </c>
      <c r="F798" t="s">
        <v>10498</v>
      </c>
    </row>
    <row r="799" spans="1:6">
      <c r="A799" t="s">
        <v>2437</v>
      </c>
      <c r="B799" t="s">
        <v>5519</v>
      </c>
      <c r="C799" t="s">
        <v>2436</v>
      </c>
      <c r="D799" t="s">
        <v>1168</v>
      </c>
      <c r="E799" t="s">
        <v>8693</v>
      </c>
      <c r="F799" t="s">
        <v>10545</v>
      </c>
    </row>
    <row r="800" spans="1:6">
      <c r="A800" t="s">
        <v>2439</v>
      </c>
      <c r="B800" t="s">
        <v>5519</v>
      </c>
      <c r="C800" t="s">
        <v>2438</v>
      </c>
      <c r="D800" t="s">
        <v>1168</v>
      </c>
      <c r="E800" t="s">
        <v>8694</v>
      </c>
      <c r="F800" t="s">
        <v>10498</v>
      </c>
    </row>
    <row r="801" spans="1:6">
      <c r="A801" t="s">
        <v>2441</v>
      </c>
      <c r="B801" t="s">
        <v>5519</v>
      </c>
      <c r="C801" t="s">
        <v>2440</v>
      </c>
      <c r="D801" t="s">
        <v>1168</v>
      </c>
      <c r="E801" t="s">
        <v>8695</v>
      </c>
      <c r="F801" t="s">
        <v>10498</v>
      </c>
    </row>
    <row r="802" spans="1:6">
      <c r="A802" t="s">
        <v>2461</v>
      </c>
      <c r="B802" t="s">
        <v>5519</v>
      </c>
      <c r="C802" t="s">
        <v>2460</v>
      </c>
      <c r="D802" t="s">
        <v>1168</v>
      </c>
      <c r="E802" t="s">
        <v>8696</v>
      </c>
      <c r="F802" t="s">
        <v>10498</v>
      </c>
    </row>
    <row r="803" spans="1:6">
      <c r="A803" t="s">
        <v>6564</v>
      </c>
      <c r="B803" t="s">
        <v>5519</v>
      </c>
      <c r="C803" t="s">
        <v>6563</v>
      </c>
      <c r="D803" t="s">
        <v>1168</v>
      </c>
      <c r="E803" t="s">
        <v>8697</v>
      </c>
      <c r="F803" t="s">
        <v>10498</v>
      </c>
    </row>
    <row r="804" spans="1:6">
      <c r="A804" t="s">
        <v>2469</v>
      </c>
      <c r="B804" t="s">
        <v>5519</v>
      </c>
      <c r="C804" t="s">
        <v>2468</v>
      </c>
      <c r="D804" t="s">
        <v>1168</v>
      </c>
      <c r="E804" t="s">
        <v>8698</v>
      </c>
      <c r="F804" t="s">
        <v>10498</v>
      </c>
    </row>
    <row r="805" spans="1:6">
      <c r="A805" t="s">
        <v>2574</v>
      </c>
      <c r="B805" t="s">
        <v>5519</v>
      </c>
      <c r="C805" t="s">
        <v>2573</v>
      </c>
      <c r="D805" t="s">
        <v>1168</v>
      </c>
      <c r="E805" t="s">
        <v>8699</v>
      </c>
      <c r="F805" t="s">
        <v>10498</v>
      </c>
    </row>
    <row r="806" spans="1:6">
      <c r="A806" t="s">
        <v>2576</v>
      </c>
      <c r="B806" t="s">
        <v>5519</v>
      </c>
      <c r="C806" t="s">
        <v>2575</v>
      </c>
      <c r="D806" t="s">
        <v>1168</v>
      </c>
      <c r="E806" t="s">
        <v>8700</v>
      </c>
      <c r="F806" t="s">
        <v>10498</v>
      </c>
    </row>
    <row r="807" spans="1:6">
      <c r="A807" t="s">
        <v>2589</v>
      </c>
      <c r="B807" t="s">
        <v>5519</v>
      </c>
      <c r="C807" t="s">
        <v>2588</v>
      </c>
      <c r="D807" t="s">
        <v>1168</v>
      </c>
      <c r="E807" t="s">
        <v>8701</v>
      </c>
      <c r="F807" t="s">
        <v>10498</v>
      </c>
    </row>
    <row r="808" spans="1:6">
      <c r="A808" t="s">
        <v>6545</v>
      </c>
      <c r="B808" t="s">
        <v>5519</v>
      </c>
      <c r="C808" t="s">
        <v>7366</v>
      </c>
      <c r="D808" t="s">
        <v>1168</v>
      </c>
      <c r="E808" t="s">
        <v>8702</v>
      </c>
      <c r="F808" t="s">
        <v>10498</v>
      </c>
    </row>
    <row r="809" spans="1:6">
      <c r="A809" t="s">
        <v>2599</v>
      </c>
      <c r="B809" t="s">
        <v>5519</v>
      </c>
      <c r="C809" t="s">
        <v>2598</v>
      </c>
      <c r="D809" t="s">
        <v>1168</v>
      </c>
      <c r="E809" t="s">
        <v>8703</v>
      </c>
      <c r="F809" t="s">
        <v>10498</v>
      </c>
    </row>
    <row r="810" spans="1:6">
      <c r="A810" t="s">
        <v>2601</v>
      </c>
      <c r="B810" t="s">
        <v>5519</v>
      </c>
      <c r="C810" t="s">
        <v>2600</v>
      </c>
      <c r="D810" t="s">
        <v>1168</v>
      </c>
      <c r="E810" t="s">
        <v>8704</v>
      </c>
      <c r="F810" t="s">
        <v>10498</v>
      </c>
    </row>
    <row r="811" spans="1:6">
      <c r="A811" t="s">
        <v>2603</v>
      </c>
      <c r="B811" t="s">
        <v>5519</v>
      </c>
      <c r="C811" t="s">
        <v>2602</v>
      </c>
      <c r="D811" t="s">
        <v>1168</v>
      </c>
      <c r="E811" t="s">
        <v>8705</v>
      </c>
      <c r="F811" t="s">
        <v>10498</v>
      </c>
    </row>
    <row r="812" spans="1:6">
      <c r="A812" t="s">
        <v>6554</v>
      </c>
      <c r="B812" t="s">
        <v>5519</v>
      </c>
      <c r="C812" t="s">
        <v>2602</v>
      </c>
      <c r="D812" t="s">
        <v>1168</v>
      </c>
      <c r="E812" t="s">
        <v>8706</v>
      </c>
      <c r="F812" t="s">
        <v>10498</v>
      </c>
    </row>
    <row r="813" spans="1:6">
      <c r="A813" t="s">
        <v>2605</v>
      </c>
      <c r="B813" t="s">
        <v>5519</v>
      </c>
      <c r="C813" t="s">
        <v>2604</v>
      </c>
      <c r="D813" t="s">
        <v>1168</v>
      </c>
      <c r="E813" t="s">
        <v>8707</v>
      </c>
      <c r="F813" t="s">
        <v>10498</v>
      </c>
    </row>
    <row r="814" spans="1:6">
      <c r="A814" t="s">
        <v>2609</v>
      </c>
      <c r="B814" t="s">
        <v>5519</v>
      </c>
      <c r="C814" t="s">
        <v>2608</v>
      </c>
      <c r="D814" t="s">
        <v>1168</v>
      </c>
      <c r="E814" t="s">
        <v>8708</v>
      </c>
      <c r="F814" t="s">
        <v>10498</v>
      </c>
    </row>
    <row r="815" spans="1:6">
      <c r="A815" t="s">
        <v>2637</v>
      </c>
      <c r="B815" t="s">
        <v>5519</v>
      </c>
      <c r="C815" t="s">
        <v>2636</v>
      </c>
      <c r="D815" t="s">
        <v>1168</v>
      </c>
      <c r="E815" t="s">
        <v>8709</v>
      </c>
      <c r="F815" t="s">
        <v>10498</v>
      </c>
    </row>
    <row r="816" spans="1:6">
      <c r="A816" t="s">
        <v>2639</v>
      </c>
      <c r="B816" t="s">
        <v>5519</v>
      </c>
      <c r="C816" t="s">
        <v>2638</v>
      </c>
      <c r="D816" t="s">
        <v>1168</v>
      </c>
      <c r="E816" t="s">
        <v>8710</v>
      </c>
      <c r="F816" t="s">
        <v>10498</v>
      </c>
    </row>
    <row r="817" spans="1:6">
      <c r="A817" t="s">
        <v>2640</v>
      </c>
      <c r="B817" t="s">
        <v>5519</v>
      </c>
      <c r="C817" t="s">
        <v>2638</v>
      </c>
      <c r="D817" t="s">
        <v>1168</v>
      </c>
      <c r="E817" t="s">
        <v>8711</v>
      </c>
      <c r="F817" t="s">
        <v>10498</v>
      </c>
    </row>
    <row r="818" spans="1:6">
      <c r="A818" t="s">
        <v>2644</v>
      </c>
      <c r="B818" t="s">
        <v>5519</v>
      </c>
      <c r="C818" t="s">
        <v>2643</v>
      </c>
      <c r="D818" t="s">
        <v>1168</v>
      </c>
      <c r="E818" t="s">
        <v>8712</v>
      </c>
      <c r="F818" t="s">
        <v>10498</v>
      </c>
    </row>
    <row r="819" spans="1:6">
      <c r="A819" t="s">
        <v>2646</v>
      </c>
      <c r="B819" t="s">
        <v>5519</v>
      </c>
      <c r="C819" t="s">
        <v>2645</v>
      </c>
      <c r="D819" t="s">
        <v>1168</v>
      </c>
      <c r="E819" t="s">
        <v>8713</v>
      </c>
      <c r="F819" t="s">
        <v>10498</v>
      </c>
    </row>
    <row r="820" spans="1:6">
      <c r="A820" t="s">
        <v>2694</v>
      </c>
      <c r="B820" t="s">
        <v>5519</v>
      </c>
      <c r="C820" t="s">
        <v>2693</v>
      </c>
      <c r="D820" t="s">
        <v>1168</v>
      </c>
      <c r="E820" t="s">
        <v>8714</v>
      </c>
      <c r="F820" t="s">
        <v>10498</v>
      </c>
    </row>
    <row r="821" spans="1:6">
      <c r="A821" t="s">
        <v>2710</v>
      </c>
      <c r="B821" t="s">
        <v>5519</v>
      </c>
      <c r="C821" t="s">
        <v>2709</v>
      </c>
      <c r="D821" t="s">
        <v>1168</v>
      </c>
      <c r="E821" t="s">
        <v>8715</v>
      </c>
      <c r="F821" t="s">
        <v>10498</v>
      </c>
    </row>
    <row r="822" spans="1:6">
      <c r="A822" t="s">
        <v>2712</v>
      </c>
      <c r="B822" t="s">
        <v>5519</v>
      </c>
      <c r="C822" t="s">
        <v>2711</v>
      </c>
      <c r="D822" t="s">
        <v>1168</v>
      </c>
      <c r="E822" t="s">
        <v>8716</v>
      </c>
      <c r="F822" t="s">
        <v>10498</v>
      </c>
    </row>
    <row r="823" spans="1:6">
      <c r="A823" t="s">
        <v>2714</v>
      </c>
      <c r="B823" t="s">
        <v>5519</v>
      </c>
      <c r="C823" t="s">
        <v>2713</v>
      </c>
      <c r="D823" t="s">
        <v>1168</v>
      </c>
      <c r="E823" t="s">
        <v>8717</v>
      </c>
      <c r="F823" t="s">
        <v>10498</v>
      </c>
    </row>
    <row r="824" spans="1:6">
      <c r="A824" t="s">
        <v>6547</v>
      </c>
      <c r="B824" t="s">
        <v>5519</v>
      </c>
      <c r="C824" t="s">
        <v>6546</v>
      </c>
      <c r="D824" t="s">
        <v>1168</v>
      </c>
      <c r="E824" t="s">
        <v>8718</v>
      </c>
      <c r="F824" t="s">
        <v>10498</v>
      </c>
    </row>
    <row r="825" spans="1:6">
      <c r="A825" t="s">
        <v>6549</v>
      </c>
      <c r="B825" t="s">
        <v>5519</v>
      </c>
      <c r="C825" t="s">
        <v>6548</v>
      </c>
      <c r="D825" t="s">
        <v>1168</v>
      </c>
      <c r="E825" t="s">
        <v>8719</v>
      </c>
      <c r="F825" t="s">
        <v>10498</v>
      </c>
    </row>
    <row r="826" spans="1:6">
      <c r="A826" t="s">
        <v>2716</v>
      </c>
      <c r="B826" t="s">
        <v>5519</v>
      </c>
      <c r="C826" t="s">
        <v>2715</v>
      </c>
      <c r="D826" t="s">
        <v>1168</v>
      </c>
      <c r="E826" t="s">
        <v>8720</v>
      </c>
      <c r="F826" t="s">
        <v>10498</v>
      </c>
    </row>
    <row r="827" spans="1:6">
      <c r="A827" t="s">
        <v>2729</v>
      </c>
      <c r="B827" t="s">
        <v>5519</v>
      </c>
      <c r="C827" t="s">
        <v>2727</v>
      </c>
      <c r="D827" t="s">
        <v>1168</v>
      </c>
      <c r="E827" t="s">
        <v>8721</v>
      </c>
      <c r="F827" t="s">
        <v>10545</v>
      </c>
    </row>
    <row r="828" spans="1:6">
      <c r="A828" t="s">
        <v>2728</v>
      </c>
      <c r="B828" t="s">
        <v>5519</v>
      </c>
      <c r="C828" t="s">
        <v>2727</v>
      </c>
      <c r="D828" t="s">
        <v>1168</v>
      </c>
      <c r="E828" t="s">
        <v>8722</v>
      </c>
      <c r="F828" t="s">
        <v>10545</v>
      </c>
    </row>
    <row r="829" spans="1:6">
      <c r="A829" t="s">
        <v>2731</v>
      </c>
      <c r="B829" t="s">
        <v>5519</v>
      </c>
      <c r="C829" t="s">
        <v>2730</v>
      </c>
      <c r="D829" t="s">
        <v>1168</v>
      </c>
      <c r="E829" t="s">
        <v>8723</v>
      </c>
      <c r="F829" t="s">
        <v>10498</v>
      </c>
    </row>
    <row r="830" spans="1:6">
      <c r="A830" t="s">
        <v>6551</v>
      </c>
      <c r="B830" t="s">
        <v>5519</v>
      </c>
      <c r="C830" t="s">
        <v>6550</v>
      </c>
      <c r="D830" t="s">
        <v>1168</v>
      </c>
      <c r="E830" t="s">
        <v>8724</v>
      </c>
      <c r="F830" t="s">
        <v>10498</v>
      </c>
    </row>
    <row r="831" spans="1:6">
      <c r="A831" t="s">
        <v>2838</v>
      </c>
      <c r="B831" t="s">
        <v>5519</v>
      </c>
      <c r="C831" t="s">
        <v>2837</v>
      </c>
      <c r="D831" t="s">
        <v>1168</v>
      </c>
      <c r="E831" t="s">
        <v>8725</v>
      </c>
      <c r="F831" t="s">
        <v>10498</v>
      </c>
    </row>
    <row r="832" spans="1:6">
      <c r="A832" t="s">
        <v>2854</v>
      </c>
      <c r="B832" t="s">
        <v>5519</v>
      </c>
      <c r="C832" t="s">
        <v>2853</v>
      </c>
      <c r="D832" t="s">
        <v>1168</v>
      </c>
      <c r="E832" t="s">
        <v>8726</v>
      </c>
      <c r="F832" t="s">
        <v>10498</v>
      </c>
    </row>
    <row r="833" spans="1:6">
      <c r="A833" t="s">
        <v>2856</v>
      </c>
      <c r="B833" t="s">
        <v>5519</v>
      </c>
      <c r="C833" t="s">
        <v>2855</v>
      </c>
      <c r="D833" t="s">
        <v>1168</v>
      </c>
      <c r="E833" t="s">
        <v>8727</v>
      </c>
      <c r="F833" t="s">
        <v>10498</v>
      </c>
    </row>
    <row r="834" spans="1:6">
      <c r="A834" t="s">
        <v>2869</v>
      </c>
      <c r="B834" t="s">
        <v>5519</v>
      </c>
      <c r="C834" t="s">
        <v>2868</v>
      </c>
      <c r="D834" t="s">
        <v>1168</v>
      </c>
      <c r="E834" t="s">
        <v>8728</v>
      </c>
      <c r="F834" t="s">
        <v>10498</v>
      </c>
    </row>
    <row r="835" spans="1:6">
      <c r="A835" t="s">
        <v>2870</v>
      </c>
      <c r="B835" t="s">
        <v>5519</v>
      </c>
      <c r="C835" t="s">
        <v>2868</v>
      </c>
      <c r="D835" t="s">
        <v>1168</v>
      </c>
      <c r="E835" t="s">
        <v>8729</v>
      </c>
      <c r="F835" t="s">
        <v>10498</v>
      </c>
    </row>
    <row r="836" spans="1:6">
      <c r="A836" t="s">
        <v>2874</v>
      </c>
      <c r="B836" t="s">
        <v>5519</v>
      </c>
      <c r="C836" t="s">
        <v>2873</v>
      </c>
      <c r="D836" t="s">
        <v>1168</v>
      </c>
      <c r="E836" t="s">
        <v>8730</v>
      </c>
      <c r="F836" t="s">
        <v>10498</v>
      </c>
    </row>
    <row r="837" spans="1:6">
      <c r="A837" t="s">
        <v>2887</v>
      </c>
      <c r="B837" t="s">
        <v>5519</v>
      </c>
      <c r="C837" t="s">
        <v>2886</v>
      </c>
      <c r="D837" t="s">
        <v>1168</v>
      </c>
      <c r="E837" t="s">
        <v>8731</v>
      </c>
      <c r="F837" t="s">
        <v>10498</v>
      </c>
    </row>
    <row r="838" spans="1:6">
      <c r="A838" t="s">
        <v>2889</v>
      </c>
      <c r="B838" t="s">
        <v>5519</v>
      </c>
      <c r="C838" t="s">
        <v>2888</v>
      </c>
      <c r="D838" t="s">
        <v>1168</v>
      </c>
      <c r="E838" t="s">
        <v>8732</v>
      </c>
      <c r="F838" t="s">
        <v>10498</v>
      </c>
    </row>
    <row r="839" spans="1:6">
      <c r="A839" t="s">
        <v>2891</v>
      </c>
      <c r="B839" t="s">
        <v>5519</v>
      </c>
      <c r="C839" t="s">
        <v>2890</v>
      </c>
      <c r="D839" t="s">
        <v>1168</v>
      </c>
      <c r="E839" t="s">
        <v>8733</v>
      </c>
      <c r="F839" t="s">
        <v>10498</v>
      </c>
    </row>
    <row r="840" spans="1:6">
      <c r="A840" t="s">
        <v>2908</v>
      </c>
      <c r="B840" t="s">
        <v>5519</v>
      </c>
      <c r="C840" t="s">
        <v>2907</v>
      </c>
      <c r="D840" t="s">
        <v>1168</v>
      </c>
      <c r="E840" t="s">
        <v>8734</v>
      </c>
      <c r="F840" t="s">
        <v>10498</v>
      </c>
    </row>
    <row r="841" spans="1:6">
      <c r="A841" t="s">
        <v>2935</v>
      </c>
      <c r="B841" t="s">
        <v>5519</v>
      </c>
      <c r="C841" t="s">
        <v>2934</v>
      </c>
      <c r="D841" t="s">
        <v>1168</v>
      </c>
      <c r="E841" t="s">
        <v>8735</v>
      </c>
      <c r="F841" t="s">
        <v>10498</v>
      </c>
    </row>
    <row r="842" spans="1:6">
      <c r="A842" t="s">
        <v>6560</v>
      </c>
      <c r="B842" t="s">
        <v>5519</v>
      </c>
      <c r="C842" t="s">
        <v>6559</v>
      </c>
      <c r="D842" t="s">
        <v>1168</v>
      </c>
      <c r="E842" t="s">
        <v>8736</v>
      </c>
      <c r="F842" t="s">
        <v>10498</v>
      </c>
    </row>
    <row r="843" spans="1:6">
      <c r="A843" t="s">
        <v>6562</v>
      </c>
      <c r="B843" t="s">
        <v>5519</v>
      </c>
      <c r="C843" t="s">
        <v>6561</v>
      </c>
      <c r="D843" t="s">
        <v>1168</v>
      </c>
      <c r="E843" t="s">
        <v>8737</v>
      </c>
      <c r="F843" t="s">
        <v>10498</v>
      </c>
    </row>
    <row r="844" spans="1:6">
      <c r="A844" t="s">
        <v>6558</v>
      </c>
      <c r="B844" t="s">
        <v>5519</v>
      </c>
      <c r="C844" t="s">
        <v>6557</v>
      </c>
      <c r="D844" t="s">
        <v>1168</v>
      </c>
      <c r="E844" t="s">
        <v>8738</v>
      </c>
      <c r="F844" t="s">
        <v>10498</v>
      </c>
    </row>
    <row r="845" spans="1:6">
      <c r="A845" t="s">
        <v>2971</v>
      </c>
      <c r="B845" t="s">
        <v>5519</v>
      </c>
      <c r="C845" t="s">
        <v>2970</v>
      </c>
      <c r="D845" t="s">
        <v>1168</v>
      </c>
      <c r="E845" t="s">
        <v>8739</v>
      </c>
      <c r="F845" t="s">
        <v>10498</v>
      </c>
    </row>
    <row r="846" spans="1:6">
      <c r="A846" t="s">
        <v>2974</v>
      </c>
      <c r="B846" t="s">
        <v>5519</v>
      </c>
      <c r="C846" t="s">
        <v>2972</v>
      </c>
      <c r="D846" t="s">
        <v>1168</v>
      </c>
      <c r="E846" t="s">
        <v>8740</v>
      </c>
      <c r="F846" t="s">
        <v>10498</v>
      </c>
    </row>
    <row r="847" spans="1:6">
      <c r="A847" t="s">
        <v>2973</v>
      </c>
      <c r="B847" t="s">
        <v>5519</v>
      </c>
      <c r="C847" t="s">
        <v>2972</v>
      </c>
      <c r="D847" t="s">
        <v>1168</v>
      </c>
      <c r="E847" t="s">
        <v>8741</v>
      </c>
      <c r="F847" t="s">
        <v>10546</v>
      </c>
    </row>
    <row r="848" spans="1:6">
      <c r="A848" t="s">
        <v>2981</v>
      </c>
      <c r="B848" t="s">
        <v>5519</v>
      </c>
      <c r="C848" t="s">
        <v>2980</v>
      </c>
      <c r="D848" t="s">
        <v>1168</v>
      </c>
      <c r="E848" t="s">
        <v>8742</v>
      </c>
      <c r="F848" t="s">
        <v>10498</v>
      </c>
    </row>
    <row r="849" spans="1:6">
      <c r="A849" t="s">
        <v>2985</v>
      </c>
      <c r="B849" t="s">
        <v>5519</v>
      </c>
      <c r="C849" t="s">
        <v>2984</v>
      </c>
      <c r="D849" t="s">
        <v>1168</v>
      </c>
      <c r="E849" t="s">
        <v>8743</v>
      </c>
      <c r="F849" t="s">
        <v>10498</v>
      </c>
    </row>
    <row r="850" spans="1:6">
      <c r="A850" t="s">
        <v>6556</v>
      </c>
      <c r="B850" t="s">
        <v>5519</v>
      </c>
      <c r="C850" t="s">
        <v>6555</v>
      </c>
      <c r="D850" t="s">
        <v>1168</v>
      </c>
      <c r="E850" t="s">
        <v>8744</v>
      </c>
      <c r="F850" t="s">
        <v>10498</v>
      </c>
    </row>
    <row r="851" spans="1:6">
      <c r="A851" t="s">
        <v>2993</v>
      </c>
      <c r="B851" t="s">
        <v>5519</v>
      </c>
      <c r="C851" t="s">
        <v>2992</v>
      </c>
      <c r="D851" t="s">
        <v>1168</v>
      </c>
      <c r="E851" t="s">
        <v>8745</v>
      </c>
      <c r="F851" t="s">
        <v>10498</v>
      </c>
    </row>
    <row r="852" spans="1:6">
      <c r="A852" t="s">
        <v>3010</v>
      </c>
      <c r="B852" t="s">
        <v>5519</v>
      </c>
      <c r="C852" t="s">
        <v>3009</v>
      </c>
      <c r="D852" t="s">
        <v>1168</v>
      </c>
      <c r="E852" t="s">
        <v>8746</v>
      </c>
      <c r="F852" t="s">
        <v>10498</v>
      </c>
    </row>
    <row r="853" spans="1:6">
      <c r="A853" t="s">
        <v>3038</v>
      </c>
      <c r="B853" t="s">
        <v>5519</v>
      </c>
      <c r="C853" t="s">
        <v>3037</v>
      </c>
      <c r="D853" t="s">
        <v>1168</v>
      </c>
      <c r="E853" t="s">
        <v>8747</v>
      </c>
      <c r="F853" t="s">
        <v>10498</v>
      </c>
    </row>
    <row r="854" spans="1:6">
      <c r="A854" t="s">
        <v>3040</v>
      </c>
      <c r="B854" t="s">
        <v>5519</v>
      </c>
      <c r="C854" t="s">
        <v>3039</v>
      </c>
      <c r="D854" t="s">
        <v>1168</v>
      </c>
      <c r="E854" t="s">
        <v>8748</v>
      </c>
      <c r="F854" t="s">
        <v>10498</v>
      </c>
    </row>
    <row r="855" spans="1:6">
      <c r="A855" t="s">
        <v>6544</v>
      </c>
      <c r="B855" t="s">
        <v>5519</v>
      </c>
      <c r="C855" t="s">
        <v>6543</v>
      </c>
      <c r="D855" t="s">
        <v>1168</v>
      </c>
      <c r="E855" t="s">
        <v>8749</v>
      </c>
      <c r="F855" t="s">
        <v>10498</v>
      </c>
    </row>
    <row r="856" spans="1:6">
      <c r="A856" t="s">
        <v>3094</v>
      </c>
      <c r="B856" t="s">
        <v>5519</v>
      </c>
      <c r="C856" t="s">
        <v>3093</v>
      </c>
      <c r="D856" t="s">
        <v>1168</v>
      </c>
      <c r="E856" t="s">
        <v>8750</v>
      </c>
      <c r="F856" t="s">
        <v>10498</v>
      </c>
    </row>
    <row r="857" spans="1:6">
      <c r="A857" t="s">
        <v>3125</v>
      </c>
      <c r="B857" t="s">
        <v>5519</v>
      </c>
      <c r="C857" t="s">
        <v>3124</v>
      </c>
      <c r="D857" t="s">
        <v>1168</v>
      </c>
      <c r="E857" t="s">
        <v>8751</v>
      </c>
      <c r="F857" t="s">
        <v>10498</v>
      </c>
    </row>
    <row r="858" spans="1:6">
      <c r="A858" t="s">
        <v>3127</v>
      </c>
      <c r="B858" t="s">
        <v>5519</v>
      </c>
      <c r="C858" t="s">
        <v>3126</v>
      </c>
      <c r="D858" t="s">
        <v>1168</v>
      </c>
      <c r="E858" t="s">
        <v>8752</v>
      </c>
      <c r="F858" t="s">
        <v>10498</v>
      </c>
    </row>
    <row r="859" spans="1:6">
      <c r="A859" t="s">
        <v>6553</v>
      </c>
      <c r="B859" t="s">
        <v>5519</v>
      </c>
      <c r="C859" t="s">
        <v>6552</v>
      </c>
      <c r="D859" t="s">
        <v>1168</v>
      </c>
      <c r="E859" t="s">
        <v>8753</v>
      </c>
      <c r="F859" t="s">
        <v>10498</v>
      </c>
    </row>
    <row r="860" spans="1:6">
      <c r="A860" t="s">
        <v>1942</v>
      </c>
      <c r="B860" t="s">
        <v>5519</v>
      </c>
      <c r="C860" t="s">
        <v>1941</v>
      </c>
      <c r="D860" t="s">
        <v>1174</v>
      </c>
      <c r="E860" t="s">
        <v>8754</v>
      </c>
      <c r="F860" t="s">
        <v>10498</v>
      </c>
    </row>
    <row r="861" spans="1:6">
      <c r="A861" t="s">
        <v>6566</v>
      </c>
      <c r="B861" t="s">
        <v>5519</v>
      </c>
      <c r="C861" t="s">
        <v>6565</v>
      </c>
      <c r="D861" t="s">
        <v>1174</v>
      </c>
      <c r="E861" t="s">
        <v>8755</v>
      </c>
      <c r="F861" t="s">
        <v>10498</v>
      </c>
    </row>
    <row r="862" spans="1:6">
      <c r="A862" t="s">
        <v>7108</v>
      </c>
      <c r="B862" t="s">
        <v>5519</v>
      </c>
      <c r="C862" t="s">
        <v>7367</v>
      </c>
      <c r="D862" t="s">
        <v>7592</v>
      </c>
      <c r="E862" t="s">
        <v>8756</v>
      </c>
      <c r="F862" t="s">
        <v>10498</v>
      </c>
    </row>
    <row r="863" spans="1:6">
      <c r="A863" t="s">
        <v>7109</v>
      </c>
      <c r="B863" t="s">
        <v>5519</v>
      </c>
      <c r="C863" t="s">
        <v>7368</v>
      </c>
      <c r="D863" t="s">
        <v>7592</v>
      </c>
      <c r="E863" t="s">
        <v>8757</v>
      </c>
      <c r="F863" t="s">
        <v>10498</v>
      </c>
    </row>
    <row r="864" spans="1:6">
      <c r="A864" t="s">
        <v>2531</v>
      </c>
      <c r="B864" t="s">
        <v>5519</v>
      </c>
      <c r="C864" t="s">
        <v>7369</v>
      </c>
      <c r="D864" t="s">
        <v>7369</v>
      </c>
      <c r="E864" t="s">
        <v>8758</v>
      </c>
      <c r="F864" t="s">
        <v>10498</v>
      </c>
    </row>
    <row r="865" spans="1:6">
      <c r="A865" t="s">
        <v>1944</v>
      </c>
      <c r="B865" t="s">
        <v>5519</v>
      </c>
      <c r="C865" t="s">
        <v>1943</v>
      </c>
      <c r="D865" t="s">
        <v>1231</v>
      </c>
      <c r="E865" t="s">
        <v>8759</v>
      </c>
      <c r="F865" t="s">
        <v>10547</v>
      </c>
    </row>
    <row r="866" spans="1:6">
      <c r="A866" t="s">
        <v>7110</v>
      </c>
      <c r="B866" t="s">
        <v>5519</v>
      </c>
      <c r="C866" t="s">
        <v>7370</v>
      </c>
      <c r="D866" t="s">
        <v>1231</v>
      </c>
      <c r="E866" t="s">
        <v>8760</v>
      </c>
      <c r="F866" t="s">
        <v>10547</v>
      </c>
    </row>
    <row r="867" spans="1:6">
      <c r="A867" t="s">
        <v>7111</v>
      </c>
      <c r="B867" t="s">
        <v>5519</v>
      </c>
      <c r="C867" t="s">
        <v>7371</v>
      </c>
      <c r="D867" t="s">
        <v>1231</v>
      </c>
      <c r="E867" t="s">
        <v>8761</v>
      </c>
      <c r="F867" t="s">
        <v>10547</v>
      </c>
    </row>
    <row r="868" spans="1:6">
      <c r="A868" t="s">
        <v>7112</v>
      </c>
      <c r="B868" t="s">
        <v>5519</v>
      </c>
      <c r="C868" t="s">
        <v>7372</v>
      </c>
      <c r="D868" t="s">
        <v>1231</v>
      </c>
      <c r="E868" t="s">
        <v>8762</v>
      </c>
      <c r="F868" t="s">
        <v>10498</v>
      </c>
    </row>
    <row r="869" spans="1:6">
      <c r="A869" t="s">
        <v>2033</v>
      </c>
      <c r="B869" t="s">
        <v>5519</v>
      </c>
      <c r="C869" t="s">
        <v>2032</v>
      </c>
      <c r="D869" t="s">
        <v>1231</v>
      </c>
      <c r="E869" t="s">
        <v>8763</v>
      </c>
      <c r="F869" t="s">
        <v>10547</v>
      </c>
    </row>
    <row r="870" spans="1:6">
      <c r="A870" t="s">
        <v>2351</v>
      </c>
      <c r="B870" t="s">
        <v>5519</v>
      </c>
      <c r="C870" t="s">
        <v>2350</v>
      </c>
      <c r="D870" t="s">
        <v>1231</v>
      </c>
      <c r="E870" t="s">
        <v>8764</v>
      </c>
      <c r="F870" t="s">
        <v>10547</v>
      </c>
    </row>
    <row r="871" spans="1:6">
      <c r="A871" t="s">
        <v>2396</v>
      </c>
      <c r="B871" t="s">
        <v>5519</v>
      </c>
      <c r="C871" t="s">
        <v>2395</v>
      </c>
      <c r="D871" t="s">
        <v>1231</v>
      </c>
      <c r="E871" t="s">
        <v>8765</v>
      </c>
      <c r="F871" t="s">
        <v>10498</v>
      </c>
    </row>
    <row r="872" spans="1:6">
      <c r="A872" t="s">
        <v>2445</v>
      </c>
      <c r="B872" t="s">
        <v>5519</v>
      </c>
      <c r="C872" t="s">
        <v>2444</v>
      </c>
      <c r="D872" t="s">
        <v>1231</v>
      </c>
      <c r="E872" t="s">
        <v>8766</v>
      </c>
      <c r="F872" t="s">
        <v>10547</v>
      </c>
    </row>
    <row r="873" spans="1:6">
      <c r="A873" t="s">
        <v>2447</v>
      </c>
      <c r="B873" t="s">
        <v>5519</v>
      </c>
      <c r="C873" t="s">
        <v>2446</v>
      </c>
      <c r="D873" t="s">
        <v>1231</v>
      </c>
      <c r="E873" t="s">
        <v>8767</v>
      </c>
      <c r="F873" t="s">
        <v>10547</v>
      </c>
    </row>
    <row r="874" spans="1:6">
      <c r="A874" t="s">
        <v>2451</v>
      </c>
      <c r="B874" t="s">
        <v>5519</v>
      </c>
      <c r="C874" t="s">
        <v>2450</v>
      </c>
      <c r="D874" t="s">
        <v>1231</v>
      </c>
      <c r="E874" t="s">
        <v>8768</v>
      </c>
      <c r="F874" t="s">
        <v>10547</v>
      </c>
    </row>
    <row r="875" spans="1:6">
      <c r="A875" t="s">
        <v>2453</v>
      </c>
      <c r="B875" t="s">
        <v>5519</v>
      </c>
      <c r="C875" t="s">
        <v>2452</v>
      </c>
      <c r="D875" t="s">
        <v>1231</v>
      </c>
      <c r="E875" t="s">
        <v>8769</v>
      </c>
      <c r="F875" t="s">
        <v>10547</v>
      </c>
    </row>
    <row r="876" spans="1:6">
      <c r="A876" t="s">
        <v>2455</v>
      </c>
      <c r="B876" t="s">
        <v>5519</v>
      </c>
      <c r="C876" t="s">
        <v>2454</v>
      </c>
      <c r="D876" t="s">
        <v>1231</v>
      </c>
      <c r="E876" t="s">
        <v>8770</v>
      </c>
      <c r="F876" t="s">
        <v>10547</v>
      </c>
    </row>
    <row r="877" spans="1:6">
      <c r="A877" t="s">
        <v>2459</v>
      </c>
      <c r="B877" t="s">
        <v>5519</v>
      </c>
      <c r="C877" t="s">
        <v>2458</v>
      </c>
      <c r="D877" t="s">
        <v>1231</v>
      </c>
      <c r="E877" t="s">
        <v>8771</v>
      </c>
      <c r="F877" t="s">
        <v>10547</v>
      </c>
    </row>
    <row r="878" spans="1:6">
      <c r="A878" t="s">
        <v>7113</v>
      </c>
      <c r="B878" t="s">
        <v>5519</v>
      </c>
      <c r="C878" t="s">
        <v>7373</v>
      </c>
      <c r="D878" t="s">
        <v>1231</v>
      </c>
      <c r="E878" t="s">
        <v>8772</v>
      </c>
      <c r="F878" t="s">
        <v>10547</v>
      </c>
    </row>
    <row r="879" spans="1:6">
      <c r="A879" t="s">
        <v>2471</v>
      </c>
      <c r="B879" t="s">
        <v>5519</v>
      </c>
      <c r="C879" t="s">
        <v>2470</v>
      </c>
      <c r="D879" t="s">
        <v>1231</v>
      </c>
      <c r="E879" t="s">
        <v>8773</v>
      </c>
      <c r="F879" t="s">
        <v>10547</v>
      </c>
    </row>
    <row r="880" spans="1:6">
      <c r="A880" t="s">
        <v>2473</v>
      </c>
      <c r="B880" t="s">
        <v>5519</v>
      </c>
      <c r="C880" t="s">
        <v>2472</v>
      </c>
      <c r="D880" t="s">
        <v>1231</v>
      </c>
      <c r="E880" t="s">
        <v>8774</v>
      </c>
      <c r="F880" t="s">
        <v>10547</v>
      </c>
    </row>
    <row r="881" spans="1:6">
      <c r="A881" t="s">
        <v>2479</v>
      </c>
      <c r="B881" t="s">
        <v>5519</v>
      </c>
      <c r="C881" t="s">
        <v>2478</v>
      </c>
      <c r="D881" t="s">
        <v>1231</v>
      </c>
      <c r="E881" t="s">
        <v>8775</v>
      </c>
      <c r="F881" t="s">
        <v>10547</v>
      </c>
    </row>
    <row r="882" spans="1:6">
      <c r="A882" t="s">
        <v>7114</v>
      </c>
      <c r="B882" t="s">
        <v>5519</v>
      </c>
      <c r="C882" t="s">
        <v>7374</v>
      </c>
      <c r="D882" t="s">
        <v>1231</v>
      </c>
      <c r="E882" t="s">
        <v>8776</v>
      </c>
      <c r="F882" t="s">
        <v>10547</v>
      </c>
    </row>
    <row r="883" spans="1:6">
      <c r="A883" t="s">
        <v>2502</v>
      </c>
      <c r="B883" t="s">
        <v>5519</v>
      </c>
      <c r="C883" t="s">
        <v>2501</v>
      </c>
      <c r="D883" t="s">
        <v>1231</v>
      </c>
      <c r="E883" t="s">
        <v>8777</v>
      </c>
      <c r="F883" t="s">
        <v>10547</v>
      </c>
    </row>
    <row r="884" spans="1:6">
      <c r="A884" t="s">
        <v>7115</v>
      </c>
      <c r="B884" t="s">
        <v>5519</v>
      </c>
      <c r="C884" t="s">
        <v>7375</v>
      </c>
      <c r="D884" t="s">
        <v>1231</v>
      </c>
      <c r="E884" t="s">
        <v>8778</v>
      </c>
      <c r="F884" t="s">
        <v>10547</v>
      </c>
    </row>
    <row r="885" spans="1:6">
      <c r="A885" t="s">
        <v>1202</v>
      </c>
      <c r="B885" t="s">
        <v>5519</v>
      </c>
      <c r="C885" t="s">
        <v>7376</v>
      </c>
      <c r="D885" t="s">
        <v>1231</v>
      </c>
      <c r="E885" t="s">
        <v>8779</v>
      </c>
      <c r="F885" t="s">
        <v>10547</v>
      </c>
    </row>
    <row r="886" spans="1:6">
      <c r="A886" t="s">
        <v>7116</v>
      </c>
      <c r="B886" t="s">
        <v>5519</v>
      </c>
      <c r="C886" t="s">
        <v>7377</v>
      </c>
      <c r="D886" t="s">
        <v>1231</v>
      </c>
      <c r="E886" t="s">
        <v>8780</v>
      </c>
      <c r="F886" t="s">
        <v>10547</v>
      </c>
    </row>
    <row r="887" spans="1:6">
      <c r="A887" t="s">
        <v>7117</v>
      </c>
      <c r="B887" t="s">
        <v>5519</v>
      </c>
      <c r="C887" t="s">
        <v>7378</v>
      </c>
      <c r="D887" t="s">
        <v>1231</v>
      </c>
      <c r="E887" t="s">
        <v>8781</v>
      </c>
      <c r="F887" t="s">
        <v>10547</v>
      </c>
    </row>
    <row r="888" spans="1:6">
      <c r="A888" t="s">
        <v>2543</v>
      </c>
      <c r="B888" t="s">
        <v>5519</v>
      </c>
      <c r="C888" t="s">
        <v>2542</v>
      </c>
      <c r="D888" t="s">
        <v>1231</v>
      </c>
      <c r="E888" t="s">
        <v>8782</v>
      </c>
      <c r="F888" t="s">
        <v>10547</v>
      </c>
    </row>
    <row r="889" spans="1:6">
      <c r="A889" t="s">
        <v>1245</v>
      </c>
      <c r="B889" t="s">
        <v>5519</v>
      </c>
      <c r="C889" t="s">
        <v>7379</v>
      </c>
      <c r="D889" t="s">
        <v>1231</v>
      </c>
      <c r="E889" t="s">
        <v>8783</v>
      </c>
      <c r="F889" t="s">
        <v>10547</v>
      </c>
    </row>
    <row r="890" spans="1:6">
      <c r="A890" t="s">
        <v>2597</v>
      </c>
      <c r="B890" t="s">
        <v>5519</v>
      </c>
      <c r="C890" t="s">
        <v>2596</v>
      </c>
      <c r="D890" t="s">
        <v>1231</v>
      </c>
      <c r="E890" t="s">
        <v>8784</v>
      </c>
      <c r="F890" t="s">
        <v>10547</v>
      </c>
    </row>
    <row r="891" spans="1:6">
      <c r="A891" t="s">
        <v>7118</v>
      </c>
      <c r="B891" t="s">
        <v>5519</v>
      </c>
      <c r="C891" t="s">
        <v>7380</v>
      </c>
      <c r="D891" t="s">
        <v>1231</v>
      </c>
      <c r="E891" t="s">
        <v>8785</v>
      </c>
      <c r="F891" t="s">
        <v>10547</v>
      </c>
    </row>
    <row r="892" spans="1:6">
      <c r="A892" t="s">
        <v>2629</v>
      </c>
      <c r="B892" t="s">
        <v>5519</v>
      </c>
      <c r="C892" t="s">
        <v>2628</v>
      </c>
      <c r="D892" t="s">
        <v>1231</v>
      </c>
      <c r="E892" t="s">
        <v>8786</v>
      </c>
      <c r="F892" t="s">
        <v>10547</v>
      </c>
    </row>
    <row r="893" spans="1:6">
      <c r="A893" t="s">
        <v>2747</v>
      </c>
      <c r="B893" t="s">
        <v>5519</v>
      </c>
      <c r="C893" t="s">
        <v>2746</v>
      </c>
      <c r="D893" t="s">
        <v>1231</v>
      </c>
      <c r="E893" t="s">
        <v>8787</v>
      </c>
      <c r="F893" t="s">
        <v>10547</v>
      </c>
    </row>
    <row r="894" spans="1:6">
      <c r="A894" t="s">
        <v>1307</v>
      </c>
      <c r="B894" t="s">
        <v>5519</v>
      </c>
      <c r="C894" t="s">
        <v>2758</v>
      </c>
      <c r="D894" t="s">
        <v>1231</v>
      </c>
      <c r="E894" t="s">
        <v>8788</v>
      </c>
      <c r="F894" t="s">
        <v>10547</v>
      </c>
    </row>
    <row r="895" spans="1:6">
      <c r="A895" t="s">
        <v>2836</v>
      </c>
      <c r="B895" t="s">
        <v>5519</v>
      </c>
      <c r="C895" t="s">
        <v>2835</v>
      </c>
      <c r="D895" t="s">
        <v>1231</v>
      </c>
      <c r="E895" t="s">
        <v>8789</v>
      </c>
      <c r="F895" t="s">
        <v>10547</v>
      </c>
    </row>
    <row r="896" spans="1:6">
      <c r="A896" t="s">
        <v>2863</v>
      </c>
      <c r="B896" t="s">
        <v>5519</v>
      </c>
      <c r="C896" t="s">
        <v>2862</v>
      </c>
      <c r="D896" t="s">
        <v>1231</v>
      </c>
      <c r="E896" t="s">
        <v>8790</v>
      </c>
      <c r="F896" t="s">
        <v>10547</v>
      </c>
    </row>
    <row r="897" spans="1:6">
      <c r="A897" t="s">
        <v>2895</v>
      </c>
      <c r="B897" t="s">
        <v>5519</v>
      </c>
      <c r="C897" t="s">
        <v>2894</v>
      </c>
      <c r="D897" t="s">
        <v>1231</v>
      </c>
      <c r="E897" t="s">
        <v>8791</v>
      </c>
      <c r="F897" t="s">
        <v>10547</v>
      </c>
    </row>
    <row r="898" spans="1:6">
      <c r="A898" t="s">
        <v>2906</v>
      </c>
      <c r="B898" t="s">
        <v>5519</v>
      </c>
      <c r="C898" t="s">
        <v>2905</v>
      </c>
      <c r="D898" t="s">
        <v>1231</v>
      </c>
      <c r="E898" t="s">
        <v>8792</v>
      </c>
      <c r="F898" t="s">
        <v>10547</v>
      </c>
    </row>
    <row r="899" spans="1:6">
      <c r="A899" t="s">
        <v>2953</v>
      </c>
      <c r="B899" t="s">
        <v>5519</v>
      </c>
      <c r="C899" t="s">
        <v>2952</v>
      </c>
      <c r="D899" t="s">
        <v>1231</v>
      </c>
      <c r="E899" t="s">
        <v>8793</v>
      </c>
      <c r="F899" t="s">
        <v>10547</v>
      </c>
    </row>
    <row r="900" spans="1:6">
      <c r="A900" t="s">
        <v>2967</v>
      </c>
      <c r="B900" t="s">
        <v>5519</v>
      </c>
      <c r="C900" t="s">
        <v>2966</v>
      </c>
      <c r="D900" t="s">
        <v>1231</v>
      </c>
      <c r="E900" t="s">
        <v>8794</v>
      </c>
      <c r="F900" t="s">
        <v>10547</v>
      </c>
    </row>
    <row r="901" spans="1:6">
      <c r="A901" t="s">
        <v>6568</v>
      </c>
      <c r="B901" t="s">
        <v>5519</v>
      </c>
      <c r="C901" t="s">
        <v>6567</v>
      </c>
      <c r="D901" t="s">
        <v>1234</v>
      </c>
      <c r="E901" t="s">
        <v>8795</v>
      </c>
      <c r="F901" t="s">
        <v>10498</v>
      </c>
    </row>
    <row r="902" spans="1:6">
      <c r="A902" t="s">
        <v>3018</v>
      </c>
      <c r="B902" t="s">
        <v>5519</v>
      </c>
      <c r="C902" t="s">
        <v>3017</v>
      </c>
      <c r="D902" t="s">
        <v>1254</v>
      </c>
      <c r="E902" t="s">
        <v>8796</v>
      </c>
      <c r="F902" t="s">
        <v>10498</v>
      </c>
    </row>
    <row r="903" spans="1:6">
      <c r="A903" t="s">
        <v>1252</v>
      </c>
      <c r="B903" t="s">
        <v>5519</v>
      </c>
      <c r="C903" t="s">
        <v>6569</v>
      </c>
      <c r="D903" t="s">
        <v>1264</v>
      </c>
      <c r="E903" t="s">
        <v>8797</v>
      </c>
      <c r="F903" t="s">
        <v>10498</v>
      </c>
    </row>
    <row r="904" spans="1:6">
      <c r="A904" t="s">
        <v>2680</v>
      </c>
      <c r="B904" t="s">
        <v>5519</v>
      </c>
      <c r="C904" t="s">
        <v>2679</v>
      </c>
      <c r="D904" t="s">
        <v>1264</v>
      </c>
      <c r="E904" t="s">
        <v>8798</v>
      </c>
      <c r="F904" t="s">
        <v>10498</v>
      </c>
    </row>
    <row r="905" spans="1:6">
      <c r="A905" t="s">
        <v>3100</v>
      </c>
      <c r="B905" t="s">
        <v>5519</v>
      </c>
      <c r="C905" t="s">
        <v>3099</v>
      </c>
      <c r="D905" t="s">
        <v>1264</v>
      </c>
      <c r="E905" t="s">
        <v>8799</v>
      </c>
      <c r="F905" t="s">
        <v>10498</v>
      </c>
    </row>
    <row r="906" spans="1:6">
      <c r="A906" t="s">
        <v>2417</v>
      </c>
      <c r="B906" t="s">
        <v>5519</v>
      </c>
      <c r="C906" t="s">
        <v>2416</v>
      </c>
      <c r="D906" t="s">
        <v>1270</v>
      </c>
      <c r="E906" t="s">
        <v>8800</v>
      </c>
      <c r="F906" t="s">
        <v>10498</v>
      </c>
    </row>
    <row r="907" spans="1:6">
      <c r="A907" t="s">
        <v>3159</v>
      </c>
      <c r="B907" t="s">
        <v>5519</v>
      </c>
      <c r="C907" t="s">
        <v>3158</v>
      </c>
      <c r="D907" t="s">
        <v>1274</v>
      </c>
      <c r="E907" t="s">
        <v>8801</v>
      </c>
      <c r="F907" t="s">
        <v>10498</v>
      </c>
    </row>
    <row r="908" spans="1:6">
      <c r="A908" t="s">
        <v>7119</v>
      </c>
      <c r="B908" t="s">
        <v>5519</v>
      </c>
      <c r="C908" t="s">
        <v>7381</v>
      </c>
      <c r="D908" t="s">
        <v>1274</v>
      </c>
      <c r="E908" t="s">
        <v>8802</v>
      </c>
      <c r="F908" t="s">
        <v>10498</v>
      </c>
    </row>
    <row r="909" spans="1:6">
      <c r="A909" t="s">
        <v>2498</v>
      </c>
      <c r="B909" t="s">
        <v>5519</v>
      </c>
      <c r="C909" t="s">
        <v>2497</v>
      </c>
      <c r="D909" t="s">
        <v>1274</v>
      </c>
      <c r="E909" t="s">
        <v>8803</v>
      </c>
      <c r="F909" t="s">
        <v>10498</v>
      </c>
    </row>
    <row r="910" spans="1:6">
      <c r="A910" t="s">
        <v>2566</v>
      </c>
      <c r="B910" t="s">
        <v>5519</v>
      </c>
      <c r="C910" t="s">
        <v>2565</v>
      </c>
      <c r="D910" t="s">
        <v>1274</v>
      </c>
      <c r="E910" t="s">
        <v>8804</v>
      </c>
      <c r="F910" t="s">
        <v>10498</v>
      </c>
    </row>
    <row r="911" spans="1:6">
      <c r="A911" t="s">
        <v>2700</v>
      </c>
      <c r="B911" t="s">
        <v>5519</v>
      </c>
      <c r="C911" t="s">
        <v>2699</v>
      </c>
      <c r="D911" t="s">
        <v>1274</v>
      </c>
      <c r="E911" t="s">
        <v>8805</v>
      </c>
      <c r="F911" t="s">
        <v>10548</v>
      </c>
    </row>
    <row r="912" spans="1:6">
      <c r="A912" t="s">
        <v>2702</v>
      </c>
      <c r="B912" t="s">
        <v>5519</v>
      </c>
      <c r="C912" t="s">
        <v>2701</v>
      </c>
      <c r="D912" t="s">
        <v>1274</v>
      </c>
      <c r="E912" t="s">
        <v>8806</v>
      </c>
      <c r="F912" t="s">
        <v>10498</v>
      </c>
    </row>
    <row r="913" spans="1:6">
      <c r="A913" t="s">
        <v>2733</v>
      </c>
      <c r="B913" t="s">
        <v>5519</v>
      </c>
      <c r="C913" t="s">
        <v>2732</v>
      </c>
      <c r="D913" t="s">
        <v>1274</v>
      </c>
      <c r="E913" t="s">
        <v>8807</v>
      </c>
      <c r="F913" t="s">
        <v>10498</v>
      </c>
    </row>
    <row r="914" spans="1:6">
      <c r="A914" t="s">
        <v>1978</v>
      </c>
      <c r="B914" t="s">
        <v>5519</v>
      </c>
      <c r="C914" t="s">
        <v>1977</v>
      </c>
      <c r="D914" t="s">
        <v>1275</v>
      </c>
      <c r="E914" t="s">
        <v>8808</v>
      </c>
      <c r="F914" t="s">
        <v>10549</v>
      </c>
    </row>
    <row r="915" spans="1:6">
      <c r="A915" t="s">
        <v>2119</v>
      </c>
      <c r="B915" t="s">
        <v>5519</v>
      </c>
      <c r="C915" t="s">
        <v>2118</v>
      </c>
      <c r="D915" t="s">
        <v>1275</v>
      </c>
      <c r="E915" t="s">
        <v>8809</v>
      </c>
      <c r="F915" t="s">
        <v>10550</v>
      </c>
    </row>
    <row r="916" spans="1:6">
      <c r="A916" t="s">
        <v>2195</v>
      </c>
      <c r="B916" t="s">
        <v>5519</v>
      </c>
      <c r="C916" t="s">
        <v>2194</v>
      </c>
      <c r="D916" t="s">
        <v>1275</v>
      </c>
      <c r="E916" t="s">
        <v>8810</v>
      </c>
      <c r="F916" t="s">
        <v>10551</v>
      </c>
    </row>
    <row r="917" spans="1:6">
      <c r="A917" t="s">
        <v>7120</v>
      </c>
      <c r="B917" t="s">
        <v>5519</v>
      </c>
      <c r="C917" t="s">
        <v>7382</v>
      </c>
      <c r="D917" t="s">
        <v>1275</v>
      </c>
      <c r="E917" t="s">
        <v>8811</v>
      </c>
      <c r="F917" t="s">
        <v>10498</v>
      </c>
    </row>
    <row r="918" spans="1:6">
      <c r="A918" t="s">
        <v>2812</v>
      </c>
      <c r="B918" t="s">
        <v>5519</v>
      </c>
      <c r="C918" t="s">
        <v>2811</v>
      </c>
      <c r="D918" t="s">
        <v>1275</v>
      </c>
      <c r="E918" t="s">
        <v>8812</v>
      </c>
      <c r="F918" t="s">
        <v>10498</v>
      </c>
    </row>
    <row r="919" spans="1:6">
      <c r="A919" t="s">
        <v>3050</v>
      </c>
      <c r="B919" t="s">
        <v>5519</v>
      </c>
      <c r="C919" t="s">
        <v>3049</v>
      </c>
      <c r="D919" t="s">
        <v>1275</v>
      </c>
      <c r="E919" t="s">
        <v>8813</v>
      </c>
      <c r="F919" t="s">
        <v>10498</v>
      </c>
    </row>
    <row r="920" spans="1:6">
      <c r="A920" t="s">
        <v>2846</v>
      </c>
      <c r="B920" t="s">
        <v>5519</v>
      </c>
      <c r="C920" t="s">
        <v>2845</v>
      </c>
      <c r="D920" t="s">
        <v>1285</v>
      </c>
      <c r="E920" t="s">
        <v>8814</v>
      </c>
      <c r="F920" t="s">
        <v>10498</v>
      </c>
    </row>
    <row r="921" spans="1:6">
      <c r="A921" t="s">
        <v>2858</v>
      </c>
      <c r="B921" t="s">
        <v>5519</v>
      </c>
      <c r="C921" t="s">
        <v>2857</v>
      </c>
      <c r="D921" t="s">
        <v>1285</v>
      </c>
      <c r="E921" t="s">
        <v>8815</v>
      </c>
      <c r="F921" t="s">
        <v>10552</v>
      </c>
    </row>
    <row r="922" spans="1:6">
      <c r="A922" t="s">
        <v>2965</v>
      </c>
      <c r="B922" t="s">
        <v>5519</v>
      </c>
      <c r="C922" t="s">
        <v>2964</v>
      </c>
      <c r="D922" t="s">
        <v>1285</v>
      </c>
      <c r="E922" t="s">
        <v>8816</v>
      </c>
      <c r="F922" t="s">
        <v>10498</v>
      </c>
    </row>
    <row r="923" spans="1:6">
      <c r="A923" t="s">
        <v>6571</v>
      </c>
      <c r="B923" t="s">
        <v>5519</v>
      </c>
      <c r="C923" t="s">
        <v>6570</v>
      </c>
      <c r="D923" t="s">
        <v>1292</v>
      </c>
      <c r="E923" t="s">
        <v>8817</v>
      </c>
      <c r="F923" t="s">
        <v>10498</v>
      </c>
    </row>
    <row r="924" spans="1:6">
      <c r="A924" t="s">
        <v>6573</v>
      </c>
      <c r="B924" t="s">
        <v>5519</v>
      </c>
      <c r="C924" t="s">
        <v>6572</v>
      </c>
      <c r="D924" t="s">
        <v>1292</v>
      </c>
      <c r="E924" t="s">
        <v>8818</v>
      </c>
      <c r="F924" t="s">
        <v>10498</v>
      </c>
    </row>
    <row r="925" spans="1:6">
      <c r="A925" t="s">
        <v>6577</v>
      </c>
      <c r="B925" t="s">
        <v>5519</v>
      </c>
      <c r="C925" t="s">
        <v>6576</v>
      </c>
      <c r="D925" t="s">
        <v>1292</v>
      </c>
      <c r="E925" t="s">
        <v>8819</v>
      </c>
      <c r="F925" t="s">
        <v>10498</v>
      </c>
    </row>
    <row r="926" spans="1:6">
      <c r="A926" t="s">
        <v>6579</v>
      </c>
      <c r="B926" t="s">
        <v>5519</v>
      </c>
      <c r="C926" t="s">
        <v>6578</v>
      </c>
      <c r="D926" t="s">
        <v>1292</v>
      </c>
      <c r="E926" t="s">
        <v>8820</v>
      </c>
      <c r="F926" t="s">
        <v>10498</v>
      </c>
    </row>
    <row r="927" spans="1:6">
      <c r="A927" t="s">
        <v>6575</v>
      </c>
      <c r="B927" t="s">
        <v>5519</v>
      </c>
      <c r="C927" t="s">
        <v>6574</v>
      </c>
      <c r="D927" t="s">
        <v>1292</v>
      </c>
      <c r="E927" t="s">
        <v>8821</v>
      </c>
      <c r="F927" t="s">
        <v>10498</v>
      </c>
    </row>
    <row r="928" spans="1:6">
      <c r="A928" t="s">
        <v>2213</v>
      </c>
      <c r="B928" t="s">
        <v>5519</v>
      </c>
      <c r="C928" t="s">
        <v>2212</v>
      </c>
      <c r="D928" t="s">
        <v>1292</v>
      </c>
      <c r="E928" t="s">
        <v>8822</v>
      </c>
      <c r="F928" t="s">
        <v>10498</v>
      </c>
    </row>
    <row r="929" spans="1:6">
      <c r="A929" t="s">
        <v>2238</v>
      </c>
      <c r="B929" t="s">
        <v>5519</v>
      </c>
      <c r="C929" t="s">
        <v>2237</v>
      </c>
      <c r="D929" t="s">
        <v>1292</v>
      </c>
      <c r="E929" t="s">
        <v>8823</v>
      </c>
      <c r="F929" t="s">
        <v>10498</v>
      </c>
    </row>
    <row r="930" spans="1:6">
      <c r="A930" t="s">
        <v>6581</v>
      </c>
      <c r="B930" t="s">
        <v>5519</v>
      </c>
      <c r="C930" t="s">
        <v>6580</v>
      </c>
      <c r="D930" t="s">
        <v>1292</v>
      </c>
      <c r="E930" t="s">
        <v>8824</v>
      </c>
      <c r="F930" t="s">
        <v>10498</v>
      </c>
    </row>
    <row r="931" spans="1:6">
      <c r="A931" t="s">
        <v>6582</v>
      </c>
      <c r="B931" t="s">
        <v>5519</v>
      </c>
      <c r="C931" t="s">
        <v>2340</v>
      </c>
      <c r="D931" t="s">
        <v>1292</v>
      </c>
      <c r="E931" t="s">
        <v>8825</v>
      </c>
      <c r="F931" t="s">
        <v>10498</v>
      </c>
    </row>
    <row r="932" spans="1:6">
      <c r="A932" t="s">
        <v>2355</v>
      </c>
      <c r="B932" t="s">
        <v>5519</v>
      </c>
      <c r="C932" t="s">
        <v>2354</v>
      </c>
      <c r="D932" t="s">
        <v>1292</v>
      </c>
      <c r="E932" t="s">
        <v>8826</v>
      </c>
      <c r="F932" t="s">
        <v>10498</v>
      </c>
    </row>
    <row r="933" spans="1:6">
      <c r="A933" t="s">
        <v>6584</v>
      </c>
      <c r="B933" t="s">
        <v>5519</v>
      </c>
      <c r="C933" t="s">
        <v>6583</v>
      </c>
      <c r="D933" t="s">
        <v>1292</v>
      </c>
      <c r="E933" t="s">
        <v>8827</v>
      </c>
      <c r="F933" t="s">
        <v>10498</v>
      </c>
    </row>
    <row r="934" spans="1:6">
      <c r="A934" t="s">
        <v>2411</v>
      </c>
      <c r="B934" t="s">
        <v>5519</v>
      </c>
      <c r="C934" t="s">
        <v>2410</v>
      </c>
      <c r="D934" t="s">
        <v>1292</v>
      </c>
      <c r="E934" t="s">
        <v>8828</v>
      </c>
      <c r="F934" t="s">
        <v>10498</v>
      </c>
    </row>
    <row r="935" spans="1:6">
      <c r="A935" t="s">
        <v>2475</v>
      </c>
      <c r="B935" t="s">
        <v>5519</v>
      </c>
      <c r="C935" t="s">
        <v>2474</v>
      </c>
      <c r="D935" t="s">
        <v>1292</v>
      </c>
      <c r="E935" t="s">
        <v>8829</v>
      </c>
      <c r="F935" t="s">
        <v>10498</v>
      </c>
    </row>
    <row r="936" spans="1:6">
      <c r="A936" t="s">
        <v>6588</v>
      </c>
      <c r="B936" t="s">
        <v>5519</v>
      </c>
      <c r="C936" t="s">
        <v>6587</v>
      </c>
      <c r="D936" t="s">
        <v>1292</v>
      </c>
      <c r="E936" t="s">
        <v>8830</v>
      </c>
      <c r="F936" t="s">
        <v>10498</v>
      </c>
    </row>
    <row r="937" spans="1:6">
      <c r="A937" t="s">
        <v>2627</v>
      </c>
      <c r="B937" t="s">
        <v>5519</v>
      </c>
      <c r="C937" t="s">
        <v>2626</v>
      </c>
      <c r="D937" t="s">
        <v>1292</v>
      </c>
      <c r="E937" t="s">
        <v>8831</v>
      </c>
      <c r="F937" t="s">
        <v>10498</v>
      </c>
    </row>
    <row r="938" spans="1:6">
      <c r="A938" t="s">
        <v>6604</v>
      </c>
      <c r="B938" t="s">
        <v>5519</v>
      </c>
      <c r="C938" t="s">
        <v>6603</v>
      </c>
      <c r="D938" t="s">
        <v>1292</v>
      </c>
      <c r="E938" t="s">
        <v>8832</v>
      </c>
      <c r="F938" t="s">
        <v>10498</v>
      </c>
    </row>
    <row r="939" spans="1:6">
      <c r="A939" t="s">
        <v>6590</v>
      </c>
      <c r="B939" t="s">
        <v>5519</v>
      </c>
      <c r="C939" t="s">
        <v>6589</v>
      </c>
      <c r="D939" t="s">
        <v>1292</v>
      </c>
      <c r="E939" t="s">
        <v>8833</v>
      </c>
      <c r="F939" t="s">
        <v>10498</v>
      </c>
    </row>
    <row r="940" spans="1:6">
      <c r="A940" t="s">
        <v>7121</v>
      </c>
      <c r="B940" t="s">
        <v>5519</v>
      </c>
      <c r="C940" t="s">
        <v>7383</v>
      </c>
      <c r="D940" t="s">
        <v>1292</v>
      </c>
      <c r="E940" t="s">
        <v>8834</v>
      </c>
      <c r="F940" t="s">
        <v>10498</v>
      </c>
    </row>
    <row r="941" spans="1:6">
      <c r="A941" t="s">
        <v>2762</v>
      </c>
      <c r="B941" t="s">
        <v>5519</v>
      </c>
      <c r="C941" t="s">
        <v>2761</v>
      </c>
      <c r="D941" t="s">
        <v>1292</v>
      </c>
      <c r="E941" t="s">
        <v>8835</v>
      </c>
      <c r="F941" t="s">
        <v>10498</v>
      </c>
    </row>
    <row r="942" spans="1:6">
      <c r="A942" t="s">
        <v>2814</v>
      </c>
      <c r="B942" t="s">
        <v>5519</v>
      </c>
      <c r="C942" t="s">
        <v>2813</v>
      </c>
      <c r="D942" t="s">
        <v>1292</v>
      </c>
      <c r="E942" t="s">
        <v>8836</v>
      </c>
      <c r="F942" t="s">
        <v>10498</v>
      </c>
    </row>
    <row r="943" spans="1:6">
      <c r="A943" t="s">
        <v>6594</v>
      </c>
      <c r="B943" t="s">
        <v>5519</v>
      </c>
      <c r="C943" t="s">
        <v>6593</v>
      </c>
      <c r="D943" t="s">
        <v>1292</v>
      </c>
      <c r="E943" t="s">
        <v>8837</v>
      </c>
      <c r="F943" t="s">
        <v>10498</v>
      </c>
    </row>
    <row r="944" spans="1:6">
      <c r="A944" t="s">
        <v>6596</v>
      </c>
      <c r="B944" t="s">
        <v>5519</v>
      </c>
      <c r="C944" t="s">
        <v>6595</v>
      </c>
      <c r="D944" t="s">
        <v>1292</v>
      </c>
      <c r="E944" t="s">
        <v>8838</v>
      </c>
      <c r="F944" t="s">
        <v>10498</v>
      </c>
    </row>
    <row r="945" spans="1:6">
      <c r="A945" t="s">
        <v>7122</v>
      </c>
      <c r="B945" t="s">
        <v>5519</v>
      </c>
      <c r="C945" t="s">
        <v>7384</v>
      </c>
      <c r="D945" t="s">
        <v>1292</v>
      </c>
      <c r="E945" t="s">
        <v>8839</v>
      </c>
      <c r="F945" t="s">
        <v>10498</v>
      </c>
    </row>
    <row r="946" spans="1:6">
      <c r="A946" t="s">
        <v>6598</v>
      </c>
      <c r="B946" t="s">
        <v>5519</v>
      </c>
      <c r="C946" t="s">
        <v>6597</v>
      </c>
      <c r="D946" t="s">
        <v>1292</v>
      </c>
      <c r="E946" t="s">
        <v>8840</v>
      </c>
      <c r="F946" t="s">
        <v>10498</v>
      </c>
    </row>
    <row r="947" spans="1:6">
      <c r="A947" t="s">
        <v>6586</v>
      </c>
      <c r="B947" t="s">
        <v>5519</v>
      </c>
      <c r="C947" t="s">
        <v>6585</v>
      </c>
      <c r="D947" t="s">
        <v>1292</v>
      </c>
      <c r="E947" t="s">
        <v>8841</v>
      </c>
      <c r="F947" t="s">
        <v>10498</v>
      </c>
    </row>
    <row r="948" spans="1:6">
      <c r="A948" t="s">
        <v>7123</v>
      </c>
      <c r="B948" t="s">
        <v>5519</v>
      </c>
      <c r="C948" t="s">
        <v>7385</v>
      </c>
      <c r="D948" t="s">
        <v>1292</v>
      </c>
      <c r="E948" t="s">
        <v>8842</v>
      </c>
      <c r="F948" t="s">
        <v>10498</v>
      </c>
    </row>
    <row r="949" spans="1:6">
      <c r="A949" t="s">
        <v>6600</v>
      </c>
      <c r="B949" t="s">
        <v>5519</v>
      </c>
      <c r="C949" t="s">
        <v>6599</v>
      </c>
      <c r="D949" t="s">
        <v>1292</v>
      </c>
      <c r="E949" t="s">
        <v>8843</v>
      </c>
      <c r="F949" t="s">
        <v>10498</v>
      </c>
    </row>
    <row r="950" spans="1:6">
      <c r="A950" t="s">
        <v>6602</v>
      </c>
      <c r="B950" t="s">
        <v>5519</v>
      </c>
      <c r="C950" t="s">
        <v>6601</v>
      </c>
      <c r="D950" t="s">
        <v>1292</v>
      </c>
      <c r="E950" t="s">
        <v>8844</v>
      </c>
      <c r="F950" t="s">
        <v>10498</v>
      </c>
    </row>
    <row r="951" spans="1:6">
      <c r="A951" t="s">
        <v>6592</v>
      </c>
      <c r="B951" t="s">
        <v>5519</v>
      </c>
      <c r="C951" t="s">
        <v>6591</v>
      </c>
      <c r="D951" t="s">
        <v>1292</v>
      </c>
      <c r="E951" t="s">
        <v>8845</v>
      </c>
      <c r="F951" t="s">
        <v>10498</v>
      </c>
    </row>
    <row r="952" spans="1:6">
      <c r="A952" t="s">
        <v>1982</v>
      </c>
      <c r="B952" t="s">
        <v>5519</v>
      </c>
      <c r="C952" t="s">
        <v>1981</v>
      </c>
      <c r="D952" t="s">
        <v>1308</v>
      </c>
      <c r="E952" t="s">
        <v>8846</v>
      </c>
      <c r="F952" t="s">
        <v>10498</v>
      </c>
    </row>
    <row r="953" spans="1:6">
      <c r="A953" t="s">
        <v>1018</v>
      </c>
      <c r="B953" t="s">
        <v>5519</v>
      </c>
      <c r="C953" t="s">
        <v>1985</v>
      </c>
      <c r="D953" t="s">
        <v>1308</v>
      </c>
      <c r="E953" t="s">
        <v>8847</v>
      </c>
      <c r="F953" t="s">
        <v>10498</v>
      </c>
    </row>
    <row r="954" spans="1:6">
      <c r="A954" t="s">
        <v>1987</v>
      </c>
      <c r="B954" t="s">
        <v>5519</v>
      </c>
      <c r="C954" t="s">
        <v>1986</v>
      </c>
      <c r="D954" t="s">
        <v>1308</v>
      </c>
      <c r="E954" t="s">
        <v>8848</v>
      </c>
      <c r="F954" t="s">
        <v>10498</v>
      </c>
    </row>
    <row r="955" spans="1:6">
      <c r="A955" t="s">
        <v>1991</v>
      </c>
      <c r="B955" t="s">
        <v>5519</v>
      </c>
      <c r="C955" t="s">
        <v>1990</v>
      </c>
      <c r="D955" t="s">
        <v>1308</v>
      </c>
      <c r="E955" t="s">
        <v>8849</v>
      </c>
      <c r="F955" t="s">
        <v>10498</v>
      </c>
    </row>
    <row r="956" spans="1:6">
      <c r="A956" t="s">
        <v>2012</v>
      </c>
      <c r="B956" t="s">
        <v>5519</v>
      </c>
      <c r="C956" t="s">
        <v>2011</v>
      </c>
      <c r="D956" t="s">
        <v>1308</v>
      </c>
      <c r="E956" t="s">
        <v>8850</v>
      </c>
      <c r="F956" t="s">
        <v>10498</v>
      </c>
    </row>
    <row r="957" spans="1:6">
      <c r="A957" t="s">
        <v>2037</v>
      </c>
      <c r="B957" t="s">
        <v>5519</v>
      </c>
      <c r="C957" t="s">
        <v>2036</v>
      </c>
      <c r="D957" t="s">
        <v>1308</v>
      </c>
      <c r="E957" t="s">
        <v>8851</v>
      </c>
      <c r="F957" t="s">
        <v>10498</v>
      </c>
    </row>
    <row r="958" spans="1:6">
      <c r="A958" t="s">
        <v>7124</v>
      </c>
      <c r="B958" t="s">
        <v>5519</v>
      </c>
      <c r="C958" t="s">
        <v>7386</v>
      </c>
      <c r="D958" t="s">
        <v>1308</v>
      </c>
      <c r="E958" t="s">
        <v>8852</v>
      </c>
      <c r="F958" t="s">
        <v>10498</v>
      </c>
    </row>
    <row r="959" spans="1:6">
      <c r="A959" t="s">
        <v>2057</v>
      </c>
      <c r="B959" t="s">
        <v>5519</v>
      </c>
      <c r="C959" t="s">
        <v>2056</v>
      </c>
      <c r="D959" t="s">
        <v>1308</v>
      </c>
      <c r="E959" t="s">
        <v>8853</v>
      </c>
      <c r="F959" t="s">
        <v>10498</v>
      </c>
    </row>
    <row r="960" spans="1:6">
      <c r="A960" t="s">
        <v>2061</v>
      </c>
      <c r="B960" t="s">
        <v>5519</v>
      </c>
      <c r="C960" t="s">
        <v>2060</v>
      </c>
      <c r="D960" t="s">
        <v>1308</v>
      </c>
      <c r="E960" t="s">
        <v>8854</v>
      </c>
      <c r="F960" t="s">
        <v>10498</v>
      </c>
    </row>
    <row r="961" spans="1:6">
      <c r="A961" t="s">
        <v>2065</v>
      </c>
      <c r="B961" t="s">
        <v>5519</v>
      </c>
      <c r="C961" t="s">
        <v>2064</v>
      </c>
      <c r="D961" t="s">
        <v>1308</v>
      </c>
      <c r="E961" t="s">
        <v>8855</v>
      </c>
      <c r="F961" t="s">
        <v>10498</v>
      </c>
    </row>
    <row r="962" spans="1:6">
      <c r="A962" t="s">
        <v>2067</v>
      </c>
      <c r="B962" t="s">
        <v>5519</v>
      </c>
      <c r="C962" t="s">
        <v>2066</v>
      </c>
      <c r="D962" t="s">
        <v>1308</v>
      </c>
      <c r="E962" t="s">
        <v>8856</v>
      </c>
      <c r="F962" t="s">
        <v>10498</v>
      </c>
    </row>
    <row r="963" spans="1:6">
      <c r="A963" t="s">
        <v>2079</v>
      </c>
      <c r="B963" t="s">
        <v>5519</v>
      </c>
      <c r="C963" t="s">
        <v>2078</v>
      </c>
      <c r="D963" t="s">
        <v>1308</v>
      </c>
      <c r="E963" t="s">
        <v>8857</v>
      </c>
      <c r="F963" t="s">
        <v>10498</v>
      </c>
    </row>
    <row r="964" spans="1:6">
      <c r="A964" t="s">
        <v>2081</v>
      </c>
      <c r="B964" t="s">
        <v>5519</v>
      </c>
      <c r="C964" t="s">
        <v>2080</v>
      </c>
      <c r="D964" t="s">
        <v>1308</v>
      </c>
      <c r="E964" t="s">
        <v>8858</v>
      </c>
      <c r="F964" t="s">
        <v>10498</v>
      </c>
    </row>
    <row r="965" spans="1:6">
      <c r="A965" t="s">
        <v>2143</v>
      </c>
      <c r="B965" t="s">
        <v>5519</v>
      </c>
      <c r="C965" t="s">
        <v>2142</v>
      </c>
      <c r="D965" t="s">
        <v>1308</v>
      </c>
      <c r="E965" t="s">
        <v>8859</v>
      </c>
      <c r="F965" t="s">
        <v>10498</v>
      </c>
    </row>
    <row r="966" spans="1:6">
      <c r="A966" t="s">
        <v>2145</v>
      </c>
      <c r="B966" t="s">
        <v>5519</v>
      </c>
      <c r="C966" t="s">
        <v>2144</v>
      </c>
      <c r="D966" t="s">
        <v>1308</v>
      </c>
      <c r="E966" t="s">
        <v>8860</v>
      </c>
      <c r="F966" t="s">
        <v>10498</v>
      </c>
    </row>
    <row r="967" spans="1:6">
      <c r="A967" t="s">
        <v>2149</v>
      </c>
      <c r="B967" t="s">
        <v>5519</v>
      </c>
      <c r="C967" t="s">
        <v>2148</v>
      </c>
      <c r="D967" t="s">
        <v>1308</v>
      </c>
      <c r="E967" t="s">
        <v>2148</v>
      </c>
      <c r="F967" t="s">
        <v>10498</v>
      </c>
    </row>
    <row r="968" spans="1:6">
      <c r="A968" t="s">
        <v>2171</v>
      </c>
      <c r="B968" t="s">
        <v>5519</v>
      </c>
      <c r="C968" t="s">
        <v>2170</v>
      </c>
      <c r="D968" t="s">
        <v>1308</v>
      </c>
      <c r="E968" t="s">
        <v>8861</v>
      </c>
      <c r="F968" t="s">
        <v>10498</v>
      </c>
    </row>
    <row r="969" spans="1:6">
      <c r="A969" t="s">
        <v>2183</v>
      </c>
      <c r="B969" t="s">
        <v>5519</v>
      </c>
      <c r="C969" t="s">
        <v>2182</v>
      </c>
      <c r="D969" t="s">
        <v>1308</v>
      </c>
      <c r="E969" t="s">
        <v>8862</v>
      </c>
      <c r="F969" t="s">
        <v>10498</v>
      </c>
    </row>
    <row r="970" spans="1:6">
      <c r="A970" t="s">
        <v>2193</v>
      </c>
      <c r="B970" t="s">
        <v>5519</v>
      </c>
      <c r="C970" t="s">
        <v>2192</v>
      </c>
      <c r="D970" t="s">
        <v>1308</v>
      </c>
      <c r="E970" t="s">
        <v>8863</v>
      </c>
      <c r="F970" t="s">
        <v>10498</v>
      </c>
    </row>
    <row r="971" spans="1:6">
      <c r="A971" t="s">
        <v>2236</v>
      </c>
      <c r="B971" t="s">
        <v>5519</v>
      </c>
      <c r="C971" t="s">
        <v>2235</v>
      </c>
      <c r="D971" t="s">
        <v>1308</v>
      </c>
      <c r="E971" t="s">
        <v>8864</v>
      </c>
      <c r="F971" t="s">
        <v>10498</v>
      </c>
    </row>
    <row r="972" spans="1:6">
      <c r="A972" t="s">
        <v>2240</v>
      </c>
      <c r="B972" t="s">
        <v>5519</v>
      </c>
      <c r="C972" t="s">
        <v>2239</v>
      </c>
      <c r="D972" t="s">
        <v>1308</v>
      </c>
      <c r="E972" t="s">
        <v>8865</v>
      </c>
      <c r="F972" t="s">
        <v>10498</v>
      </c>
    </row>
    <row r="973" spans="1:6">
      <c r="A973" t="s">
        <v>7125</v>
      </c>
      <c r="B973" t="s">
        <v>5519</v>
      </c>
      <c r="C973" t="s">
        <v>7387</v>
      </c>
      <c r="D973" t="s">
        <v>1308</v>
      </c>
      <c r="E973" t="s">
        <v>8866</v>
      </c>
      <c r="F973" t="s">
        <v>10498</v>
      </c>
    </row>
    <row r="974" spans="1:6">
      <c r="A974" t="s">
        <v>2345</v>
      </c>
      <c r="B974" t="s">
        <v>5519</v>
      </c>
      <c r="C974" t="s">
        <v>2344</v>
      </c>
      <c r="D974" t="s">
        <v>1308</v>
      </c>
      <c r="E974" t="s">
        <v>8867</v>
      </c>
      <c r="F974" t="s">
        <v>10498</v>
      </c>
    </row>
    <row r="975" spans="1:6">
      <c r="A975" t="s">
        <v>2357</v>
      </c>
      <c r="B975" t="s">
        <v>5519</v>
      </c>
      <c r="C975" t="s">
        <v>2356</v>
      </c>
      <c r="D975" t="s">
        <v>1308</v>
      </c>
      <c r="E975" t="s">
        <v>8868</v>
      </c>
      <c r="F975" t="s">
        <v>10498</v>
      </c>
    </row>
    <row r="976" spans="1:6">
      <c r="A976" t="s">
        <v>2398</v>
      </c>
      <c r="B976" t="s">
        <v>5519</v>
      </c>
      <c r="C976" t="s">
        <v>2397</v>
      </c>
      <c r="D976" t="s">
        <v>1308</v>
      </c>
      <c r="E976" t="s">
        <v>8869</v>
      </c>
      <c r="F976" t="s">
        <v>10498</v>
      </c>
    </row>
    <row r="977" spans="1:6">
      <c r="A977" t="s">
        <v>2406</v>
      </c>
      <c r="B977" t="s">
        <v>5519</v>
      </c>
      <c r="C977" t="s">
        <v>2405</v>
      </c>
      <c r="D977" t="s">
        <v>1308</v>
      </c>
      <c r="E977" t="s">
        <v>8870</v>
      </c>
      <c r="F977" t="s">
        <v>10498</v>
      </c>
    </row>
    <row r="978" spans="1:6">
      <c r="A978" t="s">
        <v>2483</v>
      </c>
      <c r="B978" t="s">
        <v>5519</v>
      </c>
      <c r="C978" t="s">
        <v>2482</v>
      </c>
      <c r="D978" t="s">
        <v>1308</v>
      </c>
      <c r="E978" t="s">
        <v>8871</v>
      </c>
      <c r="F978" t="s">
        <v>10498</v>
      </c>
    </row>
    <row r="979" spans="1:6">
      <c r="A979" t="s">
        <v>2485</v>
      </c>
      <c r="B979" t="s">
        <v>5519</v>
      </c>
      <c r="C979" t="s">
        <v>2484</v>
      </c>
      <c r="D979" t="s">
        <v>1308</v>
      </c>
      <c r="E979" t="s">
        <v>8872</v>
      </c>
      <c r="F979" t="s">
        <v>10498</v>
      </c>
    </row>
    <row r="980" spans="1:6">
      <c r="A980" t="s">
        <v>2489</v>
      </c>
      <c r="B980" t="s">
        <v>5519</v>
      </c>
      <c r="C980" t="s">
        <v>2488</v>
      </c>
      <c r="D980" t="s">
        <v>1308</v>
      </c>
      <c r="E980" t="s">
        <v>8873</v>
      </c>
      <c r="F980" t="s">
        <v>10498</v>
      </c>
    </row>
    <row r="981" spans="1:6">
      <c r="A981" t="s">
        <v>2524</v>
      </c>
      <c r="B981" t="s">
        <v>5519</v>
      </c>
      <c r="C981" t="s">
        <v>2523</v>
      </c>
      <c r="D981" t="s">
        <v>1308</v>
      </c>
      <c r="E981" t="s">
        <v>8874</v>
      </c>
      <c r="F981" t="s">
        <v>10498</v>
      </c>
    </row>
    <row r="982" spans="1:6">
      <c r="A982" t="s">
        <v>2545</v>
      </c>
      <c r="B982" t="s">
        <v>5519</v>
      </c>
      <c r="C982" t="s">
        <v>2544</v>
      </c>
      <c r="D982" t="s">
        <v>1308</v>
      </c>
      <c r="E982" t="s">
        <v>8875</v>
      </c>
      <c r="F982" t="s">
        <v>10498</v>
      </c>
    </row>
    <row r="983" spans="1:6">
      <c r="A983" t="s">
        <v>2547</v>
      </c>
      <c r="B983" t="s">
        <v>5519</v>
      </c>
      <c r="C983" t="s">
        <v>2546</v>
      </c>
      <c r="D983" t="s">
        <v>1308</v>
      </c>
      <c r="E983" t="s">
        <v>8876</v>
      </c>
      <c r="F983" t="s">
        <v>10498</v>
      </c>
    </row>
    <row r="984" spans="1:6">
      <c r="A984" t="s">
        <v>2549</v>
      </c>
      <c r="B984" t="s">
        <v>5519</v>
      </c>
      <c r="C984" t="s">
        <v>2548</v>
      </c>
      <c r="D984" t="s">
        <v>1308</v>
      </c>
      <c r="E984" t="s">
        <v>8877</v>
      </c>
      <c r="F984" t="s">
        <v>10498</v>
      </c>
    </row>
    <row r="985" spans="1:6">
      <c r="A985" t="s">
        <v>2557</v>
      </c>
      <c r="B985" t="s">
        <v>5519</v>
      </c>
      <c r="C985" t="s">
        <v>2556</v>
      </c>
      <c r="D985" t="s">
        <v>1308</v>
      </c>
      <c r="E985" t="s">
        <v>8878</v>
      </c>
      <c r="F985" t="s">
        <v>10498</v>
      </c>
    </row>
    <row r="986" spans="1:6">
      <c r="A986" t="s">
        <v>2558</v>
      </c>
      <c r="B986" t="s">
        <v>5519</v>
      </c>
      <c r="C986" t="s">
        <v>2556</v>
      </c>
      <c r="D986" t="s">
        <v>1308</v>
      </c>
      <c r="E986" t="s">
        <v>8879</v>
      </c>
      <c r="F986" t="s">
        <v>10553</v>
      </c>
    </row>
    <row r="987" spans="1:6">
      <c r="A987" t="s">
        <v>2570</v>
      </c>
      <c r="B987" t="s">
        <v>5519</v>
      </c>
      <c r="C987" t="s">
        <v>2569</v>
      </c>
      <c r="D987" t="s">
        <v>1308</v>
      </c>
      <c r="E987" t="s">
        <v>8880</v>
      </c>
      <c r="F987" t="s">
        <v>10498</v>
      </c>
    </row>
    <row r="988" spans="1:6">
      <c r="A988" t="s">
        <v>2635</v>
      </c>
      <c r="B988" t="s">
        <v>5519</v>
      </c>
      <c r="C988" t="s">
        <v>2634</v>
      </c>
      <c r="D988" t="s">
        <v>1308</v>
      </c>
      <c r="E988" t="s">
        <v>8881</v>
      </c>
      <c r="F988" t="s">
        <v>10498</v>
      </c>
    </row>
    <row r="989" spans="1:6">
      <c r="A989" t="s">
        <v>2718</v>
      </c>
      <c r="B989" t="s">
        <v>5519</v>
      </c>
      <c r="C989" t="s">
        <v>2717</v>
      </c>
      <c r="D989" t="s">
        <v>1308</v>
      </c>
      <c r="E989" t="s">
        <v>8882</v>
      </c>
      <c r="F989" t="s">
        <v>10498</v>
      </c>
    </row>
    <row r="990" spans="1:6">
      <c r="A990" t="s">
        <v>2726</v>
      </c>
      <c r="B990" t="s">
        <v>5519</v>
      </c>
      <c r="C990" t="s">
        <v>2725</v>
      </c>
      <c r="D990" t="s">
        <v>1308</v>
      </c>
      <c r="E990" t="s">
        <v>8883</v>
      </c>
      <c r="F990" t="s">
        <v>10498</v>
      </c>
    </row>
    <row r="991" spans="1:6">
      <c r="A991" t="s">
        <v>2735</v>
      </c>
      <c r="B991" t="s">
        <v>5519</v>
      </c>
      <c r="C991" t="s">
        <v>2734</v>
      </c>
      <c r="D991" t="s">
        <v>1308</v>
      </c>
      <c r="E991" t="s">
        <v>8884</v>
      </c>
      <c r="F991" t="s">
        <v>10498</v>
      </c>
    </row>
    <row r="992" spans="1:6">
      <c r="A992" t="s">
        <v>2739</v>
      </c>
      <c r="B992" t="s">
        <v>5519</v>
      </c>
      <c r="C992" t="s">
        <v>2738</v>
      </c>
      <c r="D992" t="s">
        <v>1308</v>
      </c>
      <c r="E992" t="s">
        <v>8885</v>
      </c>
      <c r="F992" t="s">
        <v>10498</v>
      </c>
    </row>
    <row r="993" spans="1:6">
      <c r="A993" t="s">
        <v>2792</v>
      </c>
      <c r="B993" t="s">
        <v>5519</v>
      </c>
      <c r="C993" t="s">
        <v>2791</v>
      </c>
      <c r="D993" t="s">
        <v>1308</v>
      </c>
      <c r="E993" t="s">
        <v>8886</v>
      </c>
      <c r="F993" t="s">
        <v>10498</v>
      </c>
    </row>
    <row r="994" spans="1:6">
      <c r="A994" t="s">
        <v>2848</v>
      </c>
      <c r="B994" t="s">
        <v>5519</v>
      </c>
      <c r="C994" t="s">
        <v>2847</v>
      </c>
      <c r="D994" t="s">
        <v>1308</v>
      </c>
      <c r="E994" t="s">
        <v>8887</v>
      </c>
      <c r="F994" t="s">
        <v>10498</v>
      </c>
    </row>
    <row r="995" spans="1:6">
      <c r="A995" t="s">
        <v>2861</v>
      </c>
      <c r="B995" t="s">
        <v>5519</v>
      </c>
      <c r="C995" t="s">
        <v>7388</v>
      </c>
      <c r="D995" t="s">
        <v>1308</v>
      </c>
      <c r="E995" t="s">
        <v>8888</v>
      </c>
      <c r="F995" t="s">
        <v>10498</v>
      </c>
    </row>
    <row r="996" spans="1:6">
      <c r="A996" t="s">
        <v>7126</v>
      </c>
      <c r="B996" t="s">
        <v>5519</v>
      </c>
      <c r="C996" t="s">
        <v>7389</v>
      </c>
      <c r="D996" t="s">
        <v>1308</v>
      </c>
      <c r="E996" t="s">
        <v>8889</v>
      </c>
      <c r="F996" t="s">
        <v>10498</v>
      </c>
    </row>
    <row r="997" spans="1:6">
      <c r="A997" t="s">
        <v>7127</v>
      </c>
      <c r="B997" t="s">
        <v>5519</v>
      </c>
      <c r="C997" t="s">
        <v>7390</v>
      </c>
      <c r="D997" t="s">
        <v>1308</v>
      </c>
      <c r="E997" t="s">
        <v>8890</v>
      </c>
      <c r="F997" t="s">
        <v>10498</v>
      </c>
    </row>
    <row r="998" spans="1:6">
      <c r="A998" t="s">
        <v>2893</v>
      </c>
      <c r="B998" t="s">
        <v>5519</v>
      </c>
      <c r="C998" t="s">
        <v>2892</v>
      </c>
      <c r="D998" t="s">
        <v>1308</v>
      </c>
      <c r="E998" t="s">
        <v>8891</v>
      </c>
      <c r="F998" t="s">
        <v>10498</v>
      </c>
    </row>
    <row r="999" spans="1:6">
      <c r="A999" t="s">
        <v>6606</v>
      </c>
      <c r="B999" t="s">
        <v>5519</v>
      </c>
      <c r="C999" t="s">
        <v>6605</v>
      </c>
      <c r="D999" t="s">
        <v>1308</v>
      </c>
      <c r="E999" t="s">
        <v>8892</v>
      </c>
      <c r="F999" t="s">
        <v>10498</v>
      </c>
    </row>
    <row r="1000" spans="1:6">
      <c r="A1000" t="s">
        <v>2918</v>
      </c>
      <c r="B1000" t="s">
        <v>5519</v>
      </c>
      <c r="C1000" t="s">
        <v>2917</v>
      </c>
      <c r="D1000" t="s">
        <v>1308</v>
      </c>
      <c r="E1000" t="s">
        <v>8893</v>
      </c>
      <c r="F1000" t="s">
        <v>10498</v>
      </c>
    </row>
    <row r="1001" spans="1:6">
      <c r="A1001" t="s">
        <v>2924</v>
      </c>
      <c r="B1001" t="s">
        <v>5519</v>
      </c>
      <c r="C1001" t="s">
        <v>2923</v>
      </c>
      <c r="D1001" t="s">
        <v>1308</v>
      </c>
      <c r="E1001" t="s">
        <v>8894</v>
      </c>
      <c r="F1001" t="s">
        <v>10498</v>
      </c>
    </row>
    <row r="1002" spans="1:6">
      <c r="A1002" t="s">
        <v>2926</v>
      </c>
      <c r="B1002" t="s">
        <v>5519</v>
      </c>
      <c r="C1002" t="s">
        <v>2925</v>
      </c>
      <c r="D1002" t="s">
        <v>1308</v>
      </c>
      <c r="E1002" t="s">
        <v>8895</v>
      </c>
      <c r="F1002" t="s">
        <v>10498</v>
      </c>
    </row>
    <row r="1003" spans="1:6">
      <c r="A1003" t="s">
        <v>6608</v>
      </c>
      <c r="B1003" t="s">
        <v>5519</v>
      </c>
      <c r="C1003" t="s">
        <v>6607</v>
      </c>
      <c r="D1003" t="s">
        <v>1308</v>
      </c>
      <c r="E1003" t="s">
        <v>8896</v>
      </c>
      <c r="F1003" t="s">
        <v>10498</v>
      </c>
    </row>
    <row r="1004" spans="1:6">
      <c r="A1004" t="s">
        <v>2997</v>
      </c>
      <c r="B1004" t="s">
        <v>5519</v>
      </c>
      <c r="C1004" t="s">
        <v>2996</v>
      </c>
      <c r="D1004" t="s">
        <v>1308</v>
      </c>
      <c r="E1004" t="s">
        <v>8897</v>
      </c>
      <c r="F1004" t="s">
        <v>10498</v>
      </c>
    </row>
    <row r="1005" spans="1:6">
      <c r="A1005" t="s">
        <v>2999</v>
      </c>
      <c r="B1005" t="s">
        <v>5519</v>
      </c>
      <c r="C1005" t="s">
        <v>2998</v>
      </c>
      <c r="D1005" t="s">
        <v>1308</v>
      </c>
      <c r="E1005" t="s">
        <v>8898</v>
      </c>
      <c r="F1005" t="s">
        <v>10498</v>
      </c>
    </row>
    <row r="1006" spans="1:6">
      <c r="A1006" t="s">
        <v>3030</v>
      </c>
      <c r="B1006" t="s">
        <v>5519</v>
      </c>
      <c r="C1006" t="s">
        <v>3029</v>
      </c>
      <c r="D1006" t="s">
        <v>1308</v>
      </c>
      <c r="E1006" t="s">
        <v>8899</v>
      </c>
      <c r="F1006" t="s">
        <v>10498</v>
      </c>
    </row>
    <row r="1007" spans="1:6">
      <c r="A1007" t="s">
        <v>3034</v>
      </c>
      <c r="B1007" t="s">
        <v>5519</v>
      </c>
      <c r="C1007" t="s">
        <v>3033</v>
      </c>
      <c r="D1007" t="s">
        <v>1308</v>
      </c>
      <c r="E1007" t="s">
        <v>8900</v>
      </c>
      <c r="F1007" t="s">
        <v>10498</v>
      </c>
    </row>
    <row r="1008" spans="1:6">
      <c r="A1008" t="s">
        <v>3135</v>
      </c>
      <c r="B1008" t="s">
        <v>5519</v>
      </c>
      <c r="C1008" t="s">
        <v>3134</v>
      </c>
      <c r="D1008" t="s">
        <v>1308</v>
      </c>
      <c r="E1008" t="s">
        <v>8901</v>
      </c>
      <c r="F1008" t="s">
        <v>10498</v>
      </c>
    </row>
    <row r="1009" spans="1:6">
      <c r="A1009" t="s">
        <v>2055</v>
      </c>
      <c r="B1009" t="s">
        <v>5519</v>
      </c>
      <c r="C1009" t="s">
        <v>2054</v>
      </c>
      <c r="D1009" t="s">
        <v>7942</v>
      </c>
      <c r="E1009" t="s">
        <v>8902</v>
      </c>
      <c r="F1009" t="s">
        <v>10554</v>
      </c>
    </row>
    <row r="1010" spans="1:6">
      <c r="A1010" t="s">
        <v>2107</v>
      </c>
      <c r="B1010" t="s">
        <v>5519</v>
      </c>
      <c r="C1010" t="s">
        <v>2106</v>
      </c>
      <c r="D1010" t="s">
        <v>7942</v>
      </c>
      <c r="E1010" t="s">
        <v>8903</v>
      </c>
      <c r="F1010" t="s">
        <v>10498</v>
      </c>
    </row>
    <row r="1011" spans="1:6">
      <c r="A1011" t="s">
        <v>2153</v>
      </c>
      <c r="B1011" t="s">
        <v>5519</v>
      </c>
      <c r="C1011" t="s">
        <v>2152</v>
      </c>
      <c r="D1011" t="s">
        <v>7942</v>
      </c>
      <c r="E1011" t="s">
        <v>8904</v>
      </c>
      <c r="F1011" t="s">
        <v>10498</v>
      </c>
    </row>
    <row r="1012" spans="1:6">
      <c r="A1012" t="s">
        <v>2267</v>
      </c>
      <c r="B1012" t="s">
        <v>5519</v>
      </c>
      <c r="C1012" t="s">
        <v>2266</v>
      </c>
      <c r="D1012" t="s">
        <v>7942</v>
      </c>
      <c r="E1012" t="s">
        <v>8905</v>
      </c>
      <c r="F1012" t="s">
        <v>10498</v>
      </c>
    </row>
    <row r="1013" spans="1:6">
      <c r="A1013" t="s">
        <v>2273</v>
      </c>
      <c r="B1013" t="s">
        <v>5519</v>
      </c>
      <c r="C1013" t="s">
        <v>2272</v>
      </c>
      <c r="D1013" t="s">
        <v>7942</v>
      </c>
      <c r="E1013" t="s">
        <v>8906</v>
      </c>
      <c r="F1013" t="s">
        <v>10498</v>
      </c>
    </row>
    <row r="1014" spans="1:6">
      <c r="A1014" t="s">
        <v>2349</v>
      </c>
      <c r="B1014" t="s">
        <v>5519</v>
      </c>
      <c r="C1014" t="s">
        <v>2348</v>
      </c>
      <c r="D1014" t="s">
        <v>7942</v>
      </c>
      <c r="E1014" t="s">
        <v>8907</v>
      </c>
      <c r="F1014" t="s">
        <v>10555</v>
      </c>
    </row>
    <row r="1015" spans="1:6">
      <c r="A1015" t="s">
        <v>2368</v>
      </c>
      <c r="B1015" t="s">
        <v>5519</v>
      </c>
      <c r="C1015" t="s">
        <v>2367</v>
      </c>
      <c r="D1015" t="s">
        <v>7942</v>
      </c>
      <c r="E1015" t="s">
        <v>8908</v>
      </c>
      <c r="F1015" t="s">
        <v>10554</v>
      </c>
    </row>
    <row r="1016" spans="1:6">
      <c r="A1016" t="s">
        <v>2623</v>
      </c>
      <c r="B1016" t="s">
        <v>5519</v>
      </c>
      <c r="C1016" t="s">
        <v>2622</v>
      </c>
      <c r="D1016" t="s">
        <v>7942</v>
      </c>
      <c r="E1016" t="s">
        <v>8909</v>
      </c>
      <c r="F1016" t="s">
        <v>10498</v>
      </c>
    </row>
    <row r="1017" spans="1:6">
      <c r="A1017" t="s">
        <v>2778</v>
      </c>
      <c r="B1017" t="s">
        <v>5519</v>
      </c>
      <c r="C1017" t="s">
        <v>2777</v>
      </c>
      <c r="D1017" t="s">
        <v>7942</v>
      </c>
      <c r="E1017" t="s">
        <v>2777</v>
      </c>
      <c r="F1017" t="s">
        <v>10498</v>
      </c>
    </row>
    <row r="1018" spans="1:6">
      <c r="A1018" t="s">
        <v>2852</v>
      </c>
      <c r="B1018" t="s">
        <v>5519</v>
      </c>
      <c r="C1018" t="s">
        <v>2851</v>
      </c>
      <c r="D1018" t="s">
        <v>7942</v>
      </c>
      <c r="E1018" t="s">
        <v>8910</v>
      </c>
      <c r="F1018" t="s">
        <v>10498</v>
      </c>
    </row>
    <row r="1019" spans="1:6">
      <c r="A1019" t="s">
        <v>2876</v>
      </c>
      <c r="B1019" t="s">
        <v>5519</v>
      </c>
      <c r="C1019" t="s">
        <v>2875</v>
      </c>
      <c r="D1019" t="s">
        <v>7942</v>
      </c>
      <c r="E1019" t="s">
        <v>8911</v>
      </c>
      <c r="F1019" t="s">
        <v>10554</v>
      </c>
    </row>
    <row r="1020" spans="1:6">
      <c r="A1020" t="s">
        <v>3022</v>
      </c>
      <c r="B1020" t="s">
        <v>5519</v>
      </c>
      <c r="C1020" t="s">
        <v>3021</v>
      </c>
      <c r="D1020" t="s">
        <v>7942</v>
      </c>
      <c r="E1020" t="s">
        <v>8912</v>
      </c>
      <c r="F1020" t="s">
        <v>10498</v>
      </c>
    </row>
    <row r="1021" spans="1:6">
      <c r="A1021" t="s">
        <v>3060</v>
      </c>
      <c r="B1021" t="s">
        <v>5519</v>
      </c>
      <c r="C1021" t="s">
        <v>3059</v>
      </c>
      <c r="D1021" t="s">
        <v>7942</v>
      </c>
      <c r="E1021" t="s">
        <v>8913</v>
      </c>
      <c r="F1021" t="s">
        <v>10498</v>
      </c>
    </row>
    <row r="1022" spans="1:6">
      <c r="A1022" t="s">
        <v>3102</v>
      </c>
      <c r="B1022" t="s">
        <v>5519</v>
      </c>
      <c r="C1022" t="s">
        <v>3101</v>
      </c>
      <c r="D1022" t="s">
        <v>7942</v>
      </c>
      <c r="E1022" t="s">
        <v>8914</v>
      </c>
      <c r="F1022" t="s">
        <v>10498</v>
      </c>
    </row>
    <row r="1023" spans="1:6">
      <c r="A1023" t="s">
        <v>3108</v>
      </c>
      <c r="B1023" t="s">
        <v>5519</v>
      </c>
      <c r="C1023" t="s">
        <v>3107</v>
      </c>
      <c r="D1023" t="s">
        <v>7942</v>
      </c>
      <c r="E1023" t="s">
        <v>8915</v>
      </c>
      <c r="F1023" t="s">
        <v>10498</v>
      </c>
    </row>
    <row r="1024" spans="1:6">
      <c r="A1024" t="s">
        <v>1963</v>
      </c>
      <c r="B1024" t="s">
        <v>5519</v>
      </c>
      <c r="C1024" t="s">
        <v>1962</v>
      </c>
      <c r="D1024" t="s">
        <v>1328</v>
      </c>
      <c r="E1024" t="s">
        <v>8916</v>
      </c>
      <c r="F1024" t="s">
        <v>10498</v>
      </c>
    </row>
    <row r="1025" spans="1:6">
      <c r="A1025" t="s">
        <v>1964</v>
      </c>
      <c r="B1025" t="s">
        <v>5519</v>
      </c>
      <c r="C1025" t="s">
        <v>1962</v>
      </c>
      <c r="D1025" t="s">
        <v>1328</v>
      </c>
      <c r="E1025" t="s">
        <v>8917</v>
      </c>
      <c r="F1025" t="s">
        <v>10498</v>
      </c>
    </row>
    <row r="1026" spans="1:6">
      <c r="A1026" t="s">
        <v>2564</v>
      </c>
      <c r="B1026" t="s">
        <v>5519</v>
      </c>
      <c r="C1026" t="s">
        <v>2563</v>
      </c>
      <c r="D1026" t="s">
        <v>1328</v>
      </c>
      <c r="E1026" t="s">
        <v>8918</v>
      </c>
      <c r="F1026" t="s">
        <v>10498</v>
      </c>
    </row>
    <row r="1027" spans="1:6">
      <c r="A1027" t="s">
        <v>2902</v>
      </c>
      <c r="B1027" t="s">
        <v>5519</v>
      </c>
      <c r="C1027" t="s">
        <v>1348</v>
      </c>
      <c r="D1027" t="s">
        <v>1348</v>
      </c>
      <c r="E1027" t="s">
        <v>8919</v>
      </c>
      <c r="F1027" t="s">
        <v>10556</v>
      </c>
    </row>
    <row r="1028" spans="1:6">
      <c r="A1028" t="s">
        <v>2135</v>
      </c>
      <c r="B1028" t="s">
        <v>5519</v>
      </c>
      <c r="C1028" t="s">
        <v>2134</v>
      </c>
      <c r="D1028" t="s">
        <v>1368</v>
      </c>
      <c r="E1028" t="s">
        <v>8920</v>
      </c>
      <c r="F1028" t="s">
        <v>10557</v>
      </c>
    </row>
    <row r="1029" spans="1:6">
      <c r="A1029" t="s">
        <v>2005</v>
      </c>
      <c r="B1029" t="s">
        <v>5519</v>
      </c>
      <c r="C1029" t="s">
        <v>2003</v>
      </c>
      <c r="D1029" t="s">
        <v>1396</v>
      </c>
      <c r="E1029" t="s">
        <v>8921</v>
      </c>
      <c r="F1029" t="s">
        <v>10558</v>
      </c>
    </row>
    <row r="1030" spans="1:6">
      <c r="A1030" t="s">
        <v>2004</v>
      </c>
      <c r="B1030" t="s">
        <v>5519</v>
      </c>
      <c r="C1030" t="s">
        <v>2003</v>
      </c>
      <c r="D1030" t="s">
        <v>1396</v>
      </c>
      <c r="E1030" t="s">
        <v>8922</v>
      </c>
      <c r="F1030" t="s">
        <v>10558</v>
      </c>
    </row>
    <row r="1031" spans="1:6">
      <c r="A1031" t="s">
        <v>2049</v>
      </c>
      <c r="B1031" t="s">
        <v>5519</v>
      </c>
      <c r="C1031" t="s">
        <v>2048</v>
      </c>
      <c r="D1031" t="s">
        <v>1396</v>
      </c>
      <c r="E1031" t="s">
        <v>8923</v>
      </c>
      <c r="F1031" t="s">
        <v>10498</v>
      </c>
    </row>
    <row r="1032" spans="1:6">
      <c r="A1032" t="s">
        <v>2109</v>
      </c>
      <c r="B1032" t="s">
        <v>5519</v>
      </c>
      <c r="C1032" t="s">
        <v>2108</v>
      </c>
      <c r="D1032" t="s">
        <v>1396</v>
      </c>
      <c r="E1032" t="s">
        <v>8924</v>
      </c>
      <c r="F1032" t="s">
        <v>10558</v>
      </c>
    </row>
    <row r="1033" spans="1:6">
      <c r="A1033" t="s">
        <v>2111</v>
      </c>
      <c r="B1033" t="s">
        <v>5519</v>
      </c>
      <c r="C1033" t="s">
        <v>2110</v>
      </c>
      <c r="D1033" t="s">
        <v>1396</v>
      </c>
      <c r="E1033" t="s">
        <v>8925</v>
      </c>
      <c r="F1033" t="s">
        <v>10558</v>
      </c>
    </row>
    <row r="1034" spans="1:6">
      <c r="A1034" t="s">
        <v>2123</v>
      </c>
      <c r="B1034" t="s">
        <v>5519</v>
      </c>
      <c r="C1034" t="s">
        <v>2122</v>
      </c>
      <c r="D1034" t="s">
        <v>1396</v>
      </c>
      <c r="E1034" t="s">
        <v>8926</v>
      </c>
      <c r="F1034" t="s">
        <v>10498</v>
      </c>
    </row>
    <row r="1035" spans="1:6">
      <c r="A1035" t="s">
        <v>2306</v>
      </c>
      <c r="B1035" t="s">
        <v>5519</v>
      </c>
      <c r="C1035" t="s">
        <v>2305</v>
      </c>
      <c r="D1035" t="s">
        <v>1396</v>
      </c>
      <c r="E1035" t="s">
        <v>8927</v>
      </c>
      <c r="F1035" t="s">
        <v>10558</v>
      </c>
    </row>
    <row r="1036" spans="1:6">
      <c r="A1036" t="s">
        <v>2331</v>
      </c>
      <c r="B1036" t="s">
        <v>5519</v>
      </c>
      <c r="C1036" t="s">
        <v>2330</v>
      </c>
      <c r="D1036" t="s">
        <v>1396</v>
      </c>
      <c r="E1036" t="s">
        <v>8928</v>
      </c>
      <c r="F1036" t="s">
        <v>10498</v>
      </c>
    </row>
    <row r="1037" spans="1:6">
      <c r="A1037" t="s">
        <v>2427</v>
      </c>
      <c r="B1037" t="s">
        <v>5519</v>
      </c>
      <c r="C1037" t="s">
        <v>2426</v>
      </c>
      <c r="D1037" t="s">
        <v>1396</v>
      </c>
      <c r="E1037" t="s">
        <v>8929</v>
      </c>
      <c r="F1037" t="s">
        <v>10498</v>
      </c>
    </row>
    <row r="1038" spans="1:6">
      <c r="A1038" t="s">
        <v>2435</v>
      </c>
      <c r="B1038" t="s">
        <v>5519</v>
      </c>
      <c r="C1038" t="s">
        <v>2434</v>
      </c>
      <c r="D1038" t="s">
        <v>1396</v>
      </c>
      <c r="E1038" t="s">
        <v>8930</v>
      </c>
      <c r="F1038" t="s">
        <v>10498</v>
      </c>
    </row>
    <row r="1039" spans="1:6">
      <c r="A1039" t="s">
        <v>2449</v>
      </c>
      <c r="B1039" t="s">
        <v>5519</v>
      </c>
      <c r="C1039" t="s">
        <v>2448</v>
      </c>
      <c r="D1039" t="s">
        <v>1396</v>
      </c>
      <c r="E1039" t="s">
        <v>8931</v>
      </c>
      <c r="F1039" t="s">
        <v>10498</v>
      </c>
    </row>
    <row r="1040" spans="1:6">
      <c r="A1040" t="s">
        <v>2477</v>
      </c>
      <c r="B1040" t="s">
        <v>5519</v>
      </c>
      <c r="C1040" t="s">
        <v>2476</v>
      </c>
      <c r="D1040" t="s">
        <v>1396</v>
      </c>
      <c r="E1040" t="s">
        <v>8932</v>
      </c>
      <c r="F1040" t="s">
        <v>10498</v>
      </c>
    </row>
    <row r="1041" spans="1:6">
      <c r="A1041" t="s">
        <v>2520</v>
      </c>
      <c r="B1041" t="s">
        <v>5519</v>
      </c>
      <c r="C1041" t="s">
        <v>2519</v>
      </c>
      <c r="D1041" t="s">
        <v>1396</v>
      </c>
      <c r="E1041" t="s">
        <v>8933</v>
      </c>
      <c r="F1041" t="s">
        <v>10498</v>
      </c>
    </row>
    <row r="1042" spans="1:6">
      <c r="A1042" t="s">
        <v>2537</v>
      </c>
      <c r="B1042" t="s">
        <v>5519</v>
      </c>
      <c r="C1042" t="s">
        <v>2536</v>
      </c>
      <c r="D1042" t="s">
        <v>1396</v>
      </c>
      <c r="E1042" t="s">
        <v>8934</v>
      </c>
      <c r="F1042" t="s">
        <v>10498</v>
      </c>
    </row>
    <row r="1043" spans="1:6">
      <c r="A1043" t="s">
        <v>2539</v>
      </c>
      <c r="B1043" t="s">
        <v>5519</v>
      </c>
      <c r="C1043" t="s">
        <v>2538</v>
      </c>
      <c r="D1043" t="s">
        <v>1396</v>
      </c>
      <c r="E1043" t="s">
        <v>8935</v>
      </c>
      <c r="F1043" t="s">
        <v>10498</v>
      </c>
    </row>
    <row r="1044" spans="1:6">
      <c r="A1044" t="s">
        <v>2648</v>
      </c>
      <c r="B1044" t="s">
        <v>5519</v>
      </c>
      <c r="C1044" t="s">
        <v>2647</v>
      </c>
      <c r="D1044" t="s">
        <v>1396</v>
      </c>
      <c r="E1044" t="s">
        <v>8936</v>
      </c>
      <c r="F1044" t="s">
        <v>10498</v>
      </c>
    </row>
    <row r="1045" spans="1:6">
      <c r="A1045" t="s">
        <v>2650</v>
      </c>
      <c r="B1045" t="s">
        <v>5519</v>
      </c>
      <c r="C1045" t="s">
        <v>2649</v>
      </c>
      <c r="D1045" t="s">
        <v>1396</v>
      </c>
      <c r="E1045" t="s">
        <v>8937</v>
      </c>
      <c r="F1045" t="s">
        <v>10498</v>
      </c>
    </row>
    <row r="1046" spans="1:6">
      <c r="A1046" t="s">
        <v>2652</v>
      </c>
      <c r="B1046" t="s">
        <v>5519</v>
      </c>
      <c r="C1046" t="s">
        <v>2651</v>
      </c>
      <c r="D1046" t="s">
        <v>1396</v>
      </c>
      <c r="E1046" t="s">
        <v>8938</v>
      </c>
      <c r="F1046" t="s">
        <v>10498</v>
      </c>
    </row>
    <row r="1047" spans="1:6">
      <c r="A1047" t="s">
        <v>2656</v>
      </c>
      <c r="B1047" t="s">
        <v>5519</v>
      </c>
      <c r="C1047" t="s">
        <v>2655</v>
      </c>
      <c r="D1047" t="s">
        <v>1396</v>
      </c>
      <c r="E1047" t="s">
        <v>8939</v>
      </c>
      <c r="F1047" t="s">
        <v>10498</v>
      </c>
    </row>
    <row r="1048" spans="1:6">
      <c r="A1048" t="s">
        <v>2672</v>
      </c>
      <c r="B1048" t="s">
        <v>5519</v>
      </c>
      <c r="C1048" t="s">
        <v>2671</v>
      </c>
      <c r="D1048" t="s">
        <v>1396</v>
      </c>
      <c r="E1048" t="s">
        <v>8940</v>
      </c>
      <c r="F1048" t="s">
        <v>10498</v>
      </c>
    </row>
    <row r="1049" spans="1:6">
      <c r="A1049" t="s">
        <v>2741</v>
      </c>
      <c r="B1049" t="s">
        <v>5519</v>
      </c>
      <c r="C1049" t="s">
        <v>2740</v>
      </c>
      <c r="D1049" t="s">
        <v>1396</v>
      </c>
      <c r="E1049" t="s">
        <v>8941</v>
      </c>
      <c r="F1049" t="s">
        <v>10498</v>
      </c>
    </row>
    <row r="1050" spans="1:6">
      <c r="A1050" t="s">
        <v>7128</v>
      </c>
      <c r="B1050" t="s">
        <v>5519</v>
      </c>
      <c r="C1050" t="s">
        <v>7391</v>
      </c>
      <c r="D1050" t="s">
        <v>1396</v>
      </c>
      <c r="E1050" t="s">
        <v>8942</v>
      </c>
      <c r="F1050" t="s">
        <v>10498</v>
      </c>
    </row>
    <row r="1051" spans="1:6">
      <c r="A1051" t="s">
        <v>2764</v>
      </c>
      <c r="B1051" t="s">
        <v>5519</v>
      </c>
      <c r="C1051" t="s">
        <v>2763</v>
      </c>
      <c r="D1051" t="s">
        <v>1396</v>
      </c>
      <c r="E1051" t="s">
        <v>8943</v>
      </c>
      <c r="F1051" t="s">
        <v>10498</v>
      </c>
    </row>
    <row r="1052" spans="1:6">
      <c r="A1052" t="s">
        <v>2766</v>
      </c>
      <c r="B1052" t="s">
        <v>5519</v>
      </c>
      <c r="C1052" t="s">
        <v>2765</v>
      </c>
      <c r="D1052" t="s">
        <v>1396</v>
      </c>
      <c r="E1052" t="s">
        <v>8944</v>
      </c>
      <c r="F1052" t="s">
        <v>10498</v>
      </c>
    </row>
    <row r="1053" spans="1:6">
      <c r="A1053" t="s">
        <v>2770</v>
      </c>
      <c r="B1053" t="s">
        <v>5519</v>
      </c>
      <c r="C1053" t="s">
        <v>2769</v>
      </c>
      <c r="D1053" t="s">
        <v>1396</v>
      </c>
      <c r="E1053" t="s">
        <v>8945</v>
      </c>
      <c r="F1053" t="s">
        <v>10498</v>
      </c>
    </row>
    <row r="1054" spans="1:6">
      <c r="A1054" t="s">
        <v>2774</v>
      </c>
      <c r="B1054" t="s">
        <v>5519</v>
      </c>
      <c r="C1054" t="s">
        <v>2773</v>
      </c>
      <c r="D1054" t="s">
        <v>1396</v>
      </c>
      <c r="E1054" t="s">
        <v>8946</v>
      </c>
      <c r="F1054" t="s">
        <v>10558</v>
      </c>
    </row>
    <row r="1055" spans="1:6">
      <c r="A1055" t="s">
        <v>2828</v>
      </c>
      <c r="B1055" t="s">
        <v>5519</v>
      </c>
      <c r="C1055" t="s">
        <v>2827</v>
      </c>
      <c r="D1055" t="s">
        <v>1396</v>
      </c>
      <c r="E1055" t="s">
        <v>8947</v>
      </c>
      <c r="F1055" t="s">
        <v>10498</v>
      </c>
    </row>
    <row r="1056" spans="1:6">
      <c r="A1056" t="s">
        <v>2842</v>
      </c>
      <c r="B1056" t="s">
        <v>5519</v>
      </c>
      <c r="C1056" t="s">
        <v>2841</v>
      </c>
      <c r="D1056" t="s">
        <v>1396</v>
      </c>
      <c r="E1056" t="s">
        <v>8948</v>
      </c>
      <c r="F1056" t="s">
        <v>10498</v>
      </c>
    </row>
    <row r="1057" spans="1:6">
      <c r="A1057" t="s">
        <v>2860</v>
      </c>
      <c r="B1057" t="s">
        <v>5519</v>
      </c>
      <c r="C1057" t="s">
        <v>2859</v>
      </c>
      <c r="D1057" t="s">
        <v>1396</v>
      </c>
      <c r="E1057" t="s">
        <v>8949</v>
      </c>
      <c r="F1057" t="s">
        <v>10498</v>
      </c>
    </row>
    <row r="1058" spans="1:6">
      <c r="A1058" t="s">
        <v>2910</v>
      </c>
      <c r="B1058" t="s">
        <v>5519</v>
      </c>
      <c r="C1058" t="s">
        <v>2909</v>
      </c>
      <c r="D1058" t="s">
        <v>1396</v>
      </c>
      <c r="E1058" t="s">
        <v>8950</v>
      </c>
      <c r="F1058" t="s">
        <v>10498</v>
      </c>
    </row>
    <row r="1059" spans="1:6">
      <c r="A1059" t="s">
        <v>2916</v>
      </c>
      <c r="B1059" t="s">
        <v>5519</v>
      </c>
      <c r="C1059" t="s">
        <v>2915</v>
      </c>
      <c r="D1059" t="s">
        <v>1396</v>
      </c>
      <c r="E1059" t="s">
        <v>8951</v>
      </c>
      <c r="F1059" t="s">
        <v>10498</v>
      </c>
    </row>
    <row r="1060" spans="1:6">
      <c r="A1060" t="s">
        <v>2987</v>
      </c>
      <c r="B1060" t="s">
        <v>5519</v>
      </c>
      <c r="C1060" t="s">
        <v>2986</v>
      </c>
      <c r="D1060" t="s">
        <v>1396</v>
      </c>
      <c r="E1060" t="s">
        <v>8952</v>
      </c>
      <c r="F1060" t="s">
        <v>10498</v>
      </c>
    </row>
    <row r="1061" spans="1:6">
      <c r="A1061" t="s">
        <v>2989</v>
      </c>
      <c r="B1061" t="s">
        <v>5519</v>
      </c>
      <c r="C1061" t="s">
        <v>2988</v>
      </c>
      <c r="D1061" t="s">
        <v>1396</v>
      </c>
      <c r="E1061" t="s">
        <v>8953</v>
      </c>
      <c r="F1061" t="s">
        <v>10498</v>
      </c>
    </row>
    <row r="1062" spans="1:6">
      <c r="A1062" t="s">
        <v>3012</v>
      </c>
      <c r="B1062" t="s">
        <v>5519</v>
      </c>
      <c r="C1062" t="s">
        <v>3011</v>
      </c>
      <c r="D1062" t="s">
        <v>1396</v>
      </c>
      <c r="E1062" t="s">
        <v>8954</v>
      </c>
      <c r="F1062" t="s">
        <v>10498</v>
      </c>
    </row>
    <row r="1063" spans="1:6">
      <c r="A1063" t="s">
        <v>3014</v>
      </c>
      <c r="B1063" t="s">
        <v>5519</v>
      </c>
      <c r="C1063" t="s">
        <v>3013</v>
      </c>
      <c r="D1063" t="s">
        <v>1396</v>
      </c>
      <c r="E1063" t="s">
        <v>8955</v>
      </c>
      <c r="F1063" t="s">
        <v>10498</v>
      </c>
    </row>
    <row r="1064" spans="1:6">
      <c r="A1064" t="s">
        <v>2706</v>
      </c>
      <c r="B1064" t="s">
        <v>5519</v>
      </c>
      <c r="C1064" t="s">
        <v>2705</v>
      </c>
      <c r="D1064" t="s">
        <v>1401</v>
      </c>
      <c r="E1064" t="s">
        <v>8956</v>
      </c>
      <c r="F1064" t="s">
        <v>10559</v>
      </c>
    </row>
    <row r="1065" spans="1:6">
      <c r="A1065" t="s">
        <v>6613</v>
      </c>
      <c r="B1065" t="s">
        <v>5519</v>
      </c>
      <c r="C1065" t="s">
        <v>6612</v>
      </c>
      <c r="D1065" t="s">
        <v>1432</v>
      </c>
      <c r="E1065" t="s">
        <v>8957</v>
      </c>
      <c r="F1065" t="s">
        <v>10498</v>
      </c>
    </row>
    <row r="1066" spans="1:6">
      <c r="A1066" t="s">
        <v>6615</v>
      </c>
      <c r="B1066" t="s">
        <v>5519</v>
      </c>
      <c r="C1066" t="s">
        <v>6614</v>
      </c>
      <c r="D1066" t="s">
        <v>1432</v>
      </c>
      <c r="E1066" t="s">
        <v>8958</v>
      </c>
      <c r="F1066" t="s">
        <v>10498</v>
      </c>
    </row>
    <row r="1067" spans="1:6">
      <c r="A1067" t="s">
        <v>6617</v>
      </c>
      <c r="B1067" t="s">
        <v>5519</v>
      </c>
      <c r="C1067" t="s">
        <v>6616</v>
      </c>
      <c r="D1067" t="s">
        <v>1432</v>
      </c>
      <c r="E1067" t="s">
        <v>8959</v>
      </c>
      <c r="F1067" t="s">
        <v>10498</v>
      </c>
    </row>
    <row r="1068" spans="1:6">
      <c r="A1068" t="s">
        <v>6619</v>
      </c>
      <c r="B1068" t="s">
        <v>5519</v>
      </c>
      <c r="C1068" t="s">
        <v>6618</v>
      </c>
      <c r="D1068" t="s">
        <v>1432</v>
      </c>
      <c r="E1068" t="s">
        <v>8960</v>
      </c>
      <c r="F1068" t="s">
        <v>10498</v>
      </c>
    </row>
    <row r="1069" spans="1:6">
      <c r="A1069" t="s">
        <v>6621</v>
      </c>
      <c r="B1069" t="s">
        <v>5519</v>
      </c>
      <c r="C1069" t="s">
        <v>6620</v>
      </c>
      <c r="D1069" t="s">
        <v>1432</v>
      </c>
      <c r="E1069" t="s">
        <v>8961</v>
      </c>
      <c r="F1069" t="s">
        <v>10498</v>
      </c>
    </row>
    <row r="1070" spans="1:6">
      <c r="A1070" t="s">
        <v>6623</v>
      </c>
      <c r="B1070" t="s">
        <v>5519</v>
      </c>
      <c r="C1070" t="s">
        <v>6622</v>
      </c>
      <c r="D1070" t="s">
        <v>1432</v>
      </c>
      <c r="E1070" t="s">
        <v>8962</v>
      </c>
      <c r="F1070" t="s">
        <v>10498</v>
      </c>
    </row>
    <row r="1071" spans="1:6">
      <c r="A1071" t="s">
        <v>2047</v>
      </c>
      <c r="B1071" t="s">
        <v>5519</v>
      </c>
      <c r="C1071" t="s">
        <v>2046</v>
      </c>
      <c r="D1071" t="s">
        <v>1441</v>
      </c>
      <c r="E1071" t="s">
        <v>8963</v>
      </c>
      <c r="F1071" t="s">
        <v>10560</v>
      </c>
    </row>
    <row r="1072" spans="1:6">
      <c r="A1072" t="s">
        <v>2059</v>
      </c>
      <c r="B1072" t="s">
        <v>5519</v>
      </c>
      <c r="C1072" t="s">
        <v>2058</v>
      </c>
      <c r="D1072" t="s">
        <v>1441</v>
      </c>
      <c r="E1072" t="s">
        <v>8964</v>
      </c>
      <c r="F1072" t="s">
        <v>10560</v>
      </c>
    </row>
    <row r="1073" spans="1:6">
      <c r="A1073" t="s">
        <v>2073</v>
      </c>
      <c r="B1073" t="s">
        <v>5519</v>
      </c>
      <c r="C1073" t="s">
        <v>2072</v>
      </c>
      <c r="D1073" t="s">
        <v>1441</v>
      </c>
      <c r="E1073" t="s">
        <v>8965</v>
      </c>
      <c r="F1073" t="s">
        <v>10560</v>
      </c>
    </row>
    <row r="1074" spans="1:6">
      <c r="A1074" t="s">
        <v>2137</v>
      </c>
      <c r="B1074" t="s">
        <v>5519</v>
      </c>
      <c r="C1074" t="s">
        <v>2136</v>
      </c>
      <c r="D1074" t="s">
        <v>1441</v>
      </c>
      <c r="E1074" t="s">
        <v>8966</v>
      </c>
      <c r="F1074" t="s">
        <v>10560</v>
      </c>
    </row>
    <row r="1075" spans="1:6">
      <c r="A1075" t="s">
        <v>2151</v>
      </c>
      <c r="B1075" t="s">
        <v>5519</v>
      </c>
      <c r="C1075" t="s">
        <v>2150</v>
      </c>
      <c r="D1075" t="s">
        <v>1441</v>
      </c>
      <c r="E1075" t="s">
        <v>8967</v>
      </c>
      <c r="F1075" t="s">
        <v>10560</v>
      </c>
    </row>
    <row r="1076" spans="1:6">
      <c r="A1076" t="s">
        <v>2155</v>
      </c>
      <c r="B1076" t="s">
        <v>5519</v>
      </c>
      <c r="C1076" t="s">
        <v>2154</v>
      </c>
      <c r="D1076" t="s">
        <v>1441</v>
      </c>
      <c r="E1076" t="s">
        <v>8968</v>
      </c>
      <c r="F1076" t="s">
        <v>10560</v>
      </c>
    </row>
    <row r="1077" spans="1:6">
      <c r="A1077" t="s">
        <v>2181</v>
      </c>
      <c r="B1077" t="s">
        <v>5519</v>
      </c>
      <c r="C1077" t="s">
        <v>2180</v>
      </c>
      <c r="D1077" t="s">
        <v>1441</v>
      </c>
      <c r="E1077" t="s">
        <v>8969</v>
      </c>
      <c r="F1077" t="s">
        <v>10560</v>
      </c>
    </row>
    <row r="1078" spans="1:6">
      <c r="A1078" t="s">
        <v>2187</v>
      </c>
      <c r="B1078" t="s">
        <v>5519</v>
      </c>
      <c r="C1078" t="s">
        <v>2186</v>
      </c>
      <c r="D1078" t="s">
        <v>1441</v>
      </c>
      <c r="E1078" t="s">
        <v>8970</v>
      </c>
      <c r="F1078" t="s">
        <v>10560</v>
      </c>
    </row>
    <row r="1079" spans="1:6">
      <c r="A1079" t="s">
        <v>2275</v>
      </c>
      <c r="B1079" t="s">
        <v>5519</v>
      </c>
      <c r="C1079" t="s">
        <v>2274</v>
      </c>
      <c r="D1079" t="s">
        <v>1441</v>
      </c>
      <c r="E1079" t="s">
        <v>8971</v>
      </c>
      <c r="F1079" t="s">
        <v>10560</v>
      </c>
    </row>
    <row r="1080" spans="1:6">
      <c r="A1080" t="s">
        <v>2283</v>
      </c>
      <c r="B1080" t="s">
        <v>5519</v>
      </c>
      <c r="C1080" t="s">
        <v>2282</v>
      </c>
      <c r="D1080" t="s">
        <v>1441</v>
      </c>
      <c r="E1080" t="s">
        <v>8972</v>
      </c>
      <c r="F1080" t="s">
        <v>10560</v>
      </c>
    </row>
    <row r="1081" spans="1:6">
      <c r="A1081" t="s">
        <v>2322</v>
      </c>
      <c r="B1081" t="s">
        <v>5519</v>
      </c>
      <c r="C1081" t="s">
        <v>2321</v>
      </c>
      <c r="D1081" t="s">
        <v>1441</v>
      </c>
      <c r="E1081" t="s">
        <v>8973</v>
      </c>
      <c r="F1081" t="s">
        <v>10560</v>
      </c>
    </row>
    <row r="1082" spans="1:6">
      <c r="A1082" t="s">
        <v>2339</v>
      </c>
      <c r="B1082" t="s">
        <v>5519</v>
      </c>
      <c r="C1082" t="s">
        <v>2338</v>
      </c>
      <c r="D1082" t="s">
        <v>1441</v>
      </c>
      <c r="E1082" t="s">
        <v>8974</v>
      </c>
      <c r="F1082" t="s">
        <v>10560</v>
      </c>
    </row>
    <row r="1083" spans="1:6">
      <c r="A1083" t="s">
        <v>2690</v>
      </c>
      <c r="B1083" t="s">
        <v>5519</v>
      </c>
      <c r="C1083" t="s">
        <v>2689</v>
      </c>
      <c r="D1083" t="s">
        <v>1441</v>
      </c>
      <c r="E1083" t="s">
        <v>8975</v>
      </c>
      <c r="F1083" t="s">
        <v>10560</v>
      </c>
    </row>
    <row r="1084" spans="1:6">
      <c r="A1084" t="s">
        <v>2772</v>
      </c>
      <c r="B1084" t="s">
        <v>5519</v>
      </c>
      <c r="C1084" t="s">
        <v>2771</v>
      </c>
      <c r="D1084" t="s">
        <v>1441</v>
      </c>
      <c r="E1084" t="s">
        <v>8976</v>
      </c>
      <c r="F1084" t="s">
        <v>10560</v>
      </c>
    </row>
    <row r="1085" spans="1:6">
      <c r="A1085" t="s">
        <v>2776</v>
      </c>
      <c r="B1085" t="s">
        <v>5519</v>
      </c>
      <c r="C1085" t="s">
        <v>2775</v>
      </c>
      <c r="D1085" t="s">
        <v>1441</v>
      </c>
      <c r="E1085" t="s">
        <v>8977</v>
      </c>
      <c r="F1085" t="s">
        <v>10560</v>
      </c>
    </row>
    <row r="1086" spans="1:6">
      <c r="A1086" t="s">
        <v>2808</v>
      </c>
      <c r="B1086" t="s">
        <v>5519</v>
      </c>
      <c r="C1086" t="s">
        <v>2807</v>
      </c>
      <c r="D1086" t="s">
        <v>1441</v>
      </c>
      <c r="E1086" t="s">
        <v>8978</v>
      </c>
      <c r="F1086" t="s">
        <v>10560</v>
      </c>
    </row>
    <row r="1087" spans="1:6">
      <c r="A1087" t="s">
        <v>2816</v>
      </c>
      <c r="B1087" t="s">
        <v>5519</v>
      </c>
      <c r="C1087" t="s">
        <v>2815</v>
      </c>
      <c r="D1087" t="s">
        <v>1441</v>
      </c>
      <c r="E1087" t="s">
        <v>8979</v>
      </c>
      <c r="F1087" t="s">
        <v>10560</v>
      </c>
    </row>
    <row r="1088" spans="1:6">
      <c r="A1088" t="s">
        <v>2820</v>
      </c>
      <c r="B1088" t="s">
        <v>5519</v>
      </c>
      <c r="C1088" t="s">
        <v>2819</v>
      </c>
      <c r="D1088" t="s">
        <v>1441</v>
      </c>
      <c r="E1088" t="s">
        <v>8980</v>
      </c>
      <c r="F1088" t="s">
        <v>10560</v>
      </c>
    </row>
    <row r="1089" spans="1:6">
      <c r="A1089" t="s">
        <v>2867</v>
      </c>
      <c r="B1089" t="s">
        <v>5519</v>
      </c>
      <c r="C1089" t="s">
        <v>2866</v>
      </c>
      <c r="D1089" t="s">
        <v>1441</v>
      </c>
      <c r="E1089" t="s">
        <v>8981</v>
      </c>
      <c r="F1089" t="s">
        <v>10560</v>
      </c>
    </row>
    <row r="1090" spans="1:6">
      <c r="A1090" t="s">
        <v>3005</v>
      </c>
      <c r="B1090" t="s">
        <v>5519</v>
      </c>
      <c r="C1090" t="s">
        <v>3004</v>
      </c>
      <c r="D1090" t="s">
        <v>1441</v>
      </c>
      <c r="E1090" t="s">
        <v>8982</v>
      </c>
      <c r="F1090" t="s">
        <v>10560</v>
      </c>
    </row>
    <row r="1091" spans="1:6">
      <c r="A1091" t="s">
        <v>3032</v>
      </c>
      <c r="B1091" t="s">
        <v>5519</v>
      </c>
      <c r="C1091" t="s">
        <v>3031</v>
      </c>
      <c r="D1091" t="s">
        <v>1441</v>
      </c>
      <c r="E1091" t="s">
        <v>8983</v>
      </c>
      <c r="F1091" t="s">
        <v>10560</v>
      </c>
    </row>
    <row r="1092" spans="1:6">
      <c r="A1092" t="s">
        <v>2316</v>
      </c>
      <c r="B1092" t="s">
        <v>5519</v>
      </c>
      <c r="C1092" t="s">
        <v>2315</v>
      </c>
      <c r="D1092" t="s">
        <v>7593</v>
      </c>
      <c r="E1092" t="s">
        <v>8984</v>
      </c>
      <c r="F1092" t="s">
        <v>10498</v>
      </c>
    </row>
    <row r="1093" spans="1:6">
      <c r="A1093" t="s">
        <v>7129</v>
      </c>
      <c r="B1093" t="s">
        <v>5519</v>
      </c>
      <c r="C1093" t="s">
        <v>7392</v>
      </c>
      <c r="D1093" t="s">
        <v>7593</v>
      </c>
      <c r="E1093" t="s">
        <v>8985</v>
      </c>
      <c r="F1093" t="s">
        <v>10498</v>
      </c>
    </row>
    <row r="1094" spans="1:6">
      <c r="A1094" t="s">
        <v>4309</v>
      </c>
      <c r="B1094" t="s">
        <v>5522</v>
      </c>
      <c r="C1094" t="s">
        <v>4308</v>
      </c>
      <c r="D1094" t="s">
        <v>939</v>
      </c>
      <c r="E1094" t="s">
        <v>8986</v>
      </c>
      <c r="F1094" t="s">
        <v>10498</v>
      </c>
    </row>
    <row r="1095" spans="1:6">
      <c r="A1095" t="s">
        <v>6625</v>
      </c>
      <c r="B1095" t="s">
        <v>5522</v>
      </c>
      <c r="C1095" t="s">
        <v>6624</v>
      </c>
      <c r="D1095" t="s">
        <v>960</v>
      </c>
      <c r="E1095" t="s">
        <v>8987</v>
      </c>
      <c r="F1095" t="s">
        <v>10498</v>
      </c>
    </row>
    <row r="1096" spans="1:6">
      <c r="A1096" t="s">
        <v>4434</v>
      </c>
      <c r="B1096" t="s">
        <v>5522</v>
      </c>
      <c r="C1096" t="s">
        <v>4433</v>
      </c>
      <c r="D1096" t="s">
        <v>960</v>
      </c>
      <c r="E1096" t="s">
        <v>8988</v>
      </c>
      <c r="F1096" t="s">
        <v>10498</v>
      </c>
    </row>
    <row r="1097" spans="1:6">
      <c r="A1097" t="s">
        <v>3559</v>
      </c>
      <c r="B1097" t="s">
        <v>5522</v>
      </c>
      <c r="C1097" t="s">
        <v>3558</v>
      </c>
      <c r="D1097" t="s">
        <v>969</v>
      </c>
      <c r="E1097" t="s">
        <v>8989</v>
      </c>
      <c r="F1097" t="s">
        <v>10561</v>
      </c>
    </row>
    <row r="1098" spans="1:6">
      <c r="A1098" t="s">
        <v>3627</v>
      </c>
      <c r="B1098" t="s">
        <v>5522</v>
      </c>
      <c r="C1098" t="s">
        <v>3626</v>
      </c>
      <c r="D1098" t="s">
        <v>969</v>
      </c>
      <c r="E1098" t="s">
        <v>8990</v>
      </c>
      <c r="F1098" t="s">
        <v>10498</v>
      </c>
    </row>
    <row r="1099" spans="1:6">
      <c r="A1099" t="s">
        <v>3730</v>
      </c>
      <c r="B1099" t="s">
        <v>5522</v>
      </c>
      <c r="C1099" t="s">
        <v>3729</v>
      </c>
      <c r="D1099" t="s">
        <v>969</v>
      </c>
      <c r="E1099" t="s">
        <v>8991</v>
      </c>
      <c r="F1099" t="s">
        <v>10562</v>
      </c>
    </row>
    <row r="1100" spans="1:6">
      <c r="A1100" t="s">
        <v>3821</v>
      </c>
      <c r="B1100" t="s">
        <v>5522</v>
      </c>
      <c r="C1100" t="s">
        <v>3820</v>
      </c>
      <c r="D1100" t="s">
        <v>969</v>
      </c>
      <c r="E1100" t="s">
        <v>8992</v>
      </c>
      <c r="F1100" t="s">
        <v>10498</v>
      </c>
    </row>
    <row r="1101" spans="1:6">
      <c r="A1101" t="s">
        <v>4161</v>
      </c>
      <c r="B1101" t="s">
        <v>5522</v>
      </c>
      <c r="C1101" t="s">
        <v>4160</v>
      </c>
      <c r="D1101" t="s">
        <v>969</v>
      </c>
      <c r="E1101" t="s">
        <v>8993</v>
      </c>
      <c r="F1101" t="s">
        <v>10563</v>
      </c>
    </row>
    <row r="1102" spans="1:6">
      <c r="A1102" t="s">
        <v>4395</v>
      </c>
      <c r="B1102" t="s">
        <v>5522</v>
      </c>
      <c r="C1102" t="s">
        <v>4394</v>
      </c>
      <c r="D1102" t="s">
        <v>969</v>
      </c>
      <c r="E1102" t="s">
        <v>8994</v>
      </c>
      <c r="F1102" t="s">
        <v>10564</v>
      </c>
    </row>
    <row r="1103" spans="1:6">
      <c r="A1103" t="s">
        <v>1130</v>
      </c>
      <c r="B1103" t="s">
        <v>5522</v>
      </c>
      <c r="C1103" t="s">
        <v>6628</v>
      </c>
      <c r="D1103" t="s">
        <v>970</v>
      </c>
      <c r="E1103" t="s">
        <v>8995</v>
      </c>
      <c r="F1103" t="s">
        <v>10498</v>
      </c>
    </row>
    <row r="1104" spans="1:6">
      <c r="A1104" t="s">
        <v>6630</v>
      </c>
      <c r="B1104" t="s">
        <v>5522</v>
      </c>
      <c r="C1104" t="s">
        <v>6629</v>
      </c>
      <c r="D1104" t="s">
        <v>970</v>
      </c>
      <c r="E1104" t="s">
        <v>8996</v>
      </c>
      <c r="F1104" t="s">
        <v>10498</v>
      </c>
    </row>
    <row r="1105" spans="1:6">
      <c r="A1105" t="s">
        <v>6632</v>
      </c>
      <c r="B1105" t="s">
        <v>5522</v>
      </c>
      <c r="C1105" t="s">
        <v>6631</v>
      </c>
      <c r="D1105" t="s">
        <v>970</v>
      </c>
      <c r="E1105" t="s">
        <v>8997</v>
      </c>
      <c r="F1105" t="s">
        <v>10498</v>
      </c>
    </row>
    <row r="1106" spans="1:6">
      <c r="A1106" t="s">
        <v>6634</v>
      </c>
      <c r="B1106" t="s">
        <v>5522</v>
      </c>
      <c r="C1106" t="s">
        <v>6633</v>
      </c>
      <c r="D1106" t="s">
        <v>970</v>
      </c>
      <c r="E1106" t="s">
        <v>8998</v>
      </c>
      <c r="F1106" t="s">
        <v>10498</v>
      </c>
    </row>
    <row r="1107" spans="1:6">
      <c r="A1107" t="s">
        <v>6627</v>
      </c>
      <c r="B1107" t="s">
        <v>5522</v>
      </c>
      <c r="C1107" t="s">
        <v>6626</v>
      </c>
      <c r="D1107" t="s">
        <v>970</v>
      </c>
      <c r="E1107" t="s">
        <v>8999</v>
      </c>
      <c r="F1107" t="s">
        <v>10498</v>
      </c>
    </row>
    <row r="1108" spans="1:6">
      <c r="A1108" t="s">
        <v>7130</v>
      </c>
      <c r="B1108" t="s">
        <v>5522</v>
      </c>
      <c r="C1108" t="s">
        <v>7393</v>
      </c>
      <c r="D1108" t="s">
        <v>970</v>
      </c>
      <c r="E1108" t="s">
        <v>9000</v>
      </c>
      <c r="F1108" t="s">
        <v>10498</v>
      </c>
    </row>
    <row r="1109" spans="1:6">
      <c r="A1109" t="s">
        <v>3914</v>
      </c>
      <c r="B1109" t="s">
        <v>5522</v>
      </c>
      <c r="C1109" t="s">
        <v>3913</v>
      </c>
      <c r="D1109" t="s">
        <v>985</v>
      </c>
      <c r="E1109" t="s">
        <v>9001</v>
      </c>
      <c r="F1109" t="s">
        <v>10498</v>
      </c>
    </row>
    <row r="1110" spans="1:6">
      <c r="A1110" t="s">
        <v>3228</v>
      </c>
      <c r="B1110" t="s">
        <v>5522</v>
      </c>
      <c r="C1110" t="s">
        <v>3227</v>
      </c>
      <c r="D1110" t="s">
        <v>988</v>
      </c>
      <c r="E1110" t="s">
        <v>9002</v>
      </c>
      <c r="F1110" t="s">
        <v>10498</v>
      </c>
    </row>
    <row r="1111" spans="1:6">
      <c r="A1111" t="s">
        <v>3368</v>
      </c>
      <c r="B1111" t="s">
        <v>5522</v>
      </c>
      <c r="C1111" t="s">
        <v>3367</v>
      </c>
      <c r="D1111" t="s">
        <v>988</v>
      </c>
      <c r="E1111" t="s">
        <v>9003</v>
      </c>
      <c r="F1111" t="s">
        <v>10565</v>
      </c>
    </row>
    <row r="1112" spans="1:6">
      <c r="A1112" t="s">
        <v>3416</v>
      </c>
      <c r="B1112" t="s">
        <v>5522</v>
      </c>
      <c r="C1112" t="s">
        <v>3415</v>
      </c>
      <c r="D1112" t="s">
        <v>988</v>
      </c>
      <c r="E1112" t="s">
        <v>9004</v>
      </c>
      <c r="F1112" t="s">
        <v>10566</v>
      </c>
    </row>
    <row r="1113" spans="1:6">
      <c r="A1113" t="s">
        <v>3811</v>
      </c>
      <c r="B1113" t="s">
        <v>5522</v>
      </c>
      <c r="C1113" t="s">
        <v>3810</v>
      </c>
      <c r="D1113" t="s">
        <v>988</v>
      </c>
      <c r="E1113" t="s">
        <v>9005</v>
      </c>
      <c r="F1113" t="s">
        <v>10567</v>
      </c>
    </row>
    <row r="1114" spans="1:6">
      <c r="A1114" t="s">
        <v>4027</v>
      </c>
      <c r="B1114" t="s">
        <v>5522</v>
      </c>
      <c r="C1114" t="s">
        <v>4026</v>
      </c>
      <c r="D1114" t="s">
        <v>988</v>
      </c>
      <c r="E1114" t="s">
        <v>9006</v>
      </c>
      <c r="F1114" t="s">
        <v>10498</v>
      </c>
    </row>
    <row r="1115" spans="1:6">
      <c r="A1115" t="s">
        <v>3271</v>
      </c>
      <c r="B1115" t="s">
        <v>5522</v>
      </c>
      <c r="C1115" t="s">
        <v>3270</v>
      </c>
      <c r="D1115" t="s">
        <v>7938</v>
      </c>
      <c r="E1115" t="s">
        <v>9007</v>
      </c>
      <c r="F1115" t="s">
        <v>10498</v>
      </c>
    </row>
    <row r="1116" spans="1:6">
      <c r="A1116" t="s">
        <v>3939</v>
      </c>
      <c r="B1116" t="s">
        <v>5522</v>
      </c>
      <c r="C1116" t="s">
        <v>3938</v>
      </c>
      <c r="D1116" t="s">
        <v>7938</v>
      </c>
      <c r="E1116" t="s">
        <v>9008</v>
      </c>
      <c r="F1116" t="s">
        <v>10498</v>
      </c>
    </row>
    <row r="1117" spans="1:6">
      <c r="A1117" t="s">
        <v>4188</v>
      </c>
      <c r="B1117" t="s">
        <v>5522</v>
      </c>
      <c r="C1117" t="s">
        <v>4187</v>
      </c>
      <c r="D1117" t="s">
        <v>7938</v>
      </c>
      <c r="E1117" t="s">
        <v>9009</v>
      </c>
      <c r="F1117" t="s">
        <v>9009</v>
      </c>
    </row>
    <row r="1118" spans="1:6">
      <c r="A1118" t="s">
        <v>6636</v>
      </c>
      <c r="B1118" t="s">
        <v>5522</v>
      </c>
      <c r="C1118" t="s">
        <v>6635</v>
      </c>
      <c r="D1118" t="s">
        <v>7938</v>
      </c>
      <c r="E1118" t="s">
        <v>9010</v>
      </c>
      <c r="F1118" t="s">
        <v>10498</v>
      </c>
    </row>
    <row r="1119" spans="1:6">
      <c r="A1119" t="s">
        <v>3346</v>
      </c>
      <c r="B1119" t="s">
        <v>5522</v>
      </c>
      <c r="C1119" t="s">
        <v>3345</v>
      </c>
      <c r="D1119" t="s">
        <v>1016</v>
      </c>
      <c r="E1119" t="s">
        <v>9011</v>
      </c>
      <c r="F1119" t="s">
        <v>10568</v>
      </c>
    </row>
    <row r="1120" spans="1:6">
      <c r="A1120" t="s">
        <v>4078</v>
      </c>
      <c r="B1120" t="s">
        <v>5522</v>
      </c>
      <c r="C1120" t="s">
        <v>4077</v>
      </c>
      <c r="D1120" t="s">
        <v>1016</v>
      </c>
      <c r="E1120" t="s">
        <v>9012</v>
      </c>
      <c r="F1120" t="s">
        <v>10569</v>
      </c>
    </row>
    <row r="1121" spans="1:6">
      <c r="A1121" t="s">
        <v>4232</v>
      </c>
      <c r="B1121" t="s">
        <v>5522</v>
      </c>
      <c r="C1121" t="s">
        <v>4231</v>
      </c>
      <c r="D1121" t="s">
        <v>1016</v>
      </c>
      <c r="E1121" t="s">
        <v>9013</v>
      </c>
      <c r="F1121" t="s">
        <v>10570</v>
      </c>
    </row>
    <row r="1122" spans="1:6">
      <c r="A1122" t="s">
        <v>4381</v>
      </c>
      <c r="B1122" t="s">
        <v>5522</v>
      </c>
      <c r="C1122" t="s">
        <v>4380</v>
      </c>
      <c r="D1122" t="s">
        <v>1016</v>
      </c>
      <c r="E1122" t="s">
        <v>9014</v>
      </c>
      <c r="F1122" t="s">
        <v>10568</v>
      </c>
    </row>
    <row r="1123" spans="1:6">
      <c r="A1123" t="s">
        <v>3474</v>
      </c>
      <c r="B1123" t="s">
        <v>5522</v>
      </c>
      <c r="C1123" t="s">
        <v>3473</v>
      </c>
      <c r="D1123" t="s">
        <v>1061</v>
      </c>
      <c r="E1123" t="s">
        <v>9015</v>
      </c>
      <c r="F1123" t="s">
        <v>10571</v>
      </c>
    </row>
    <row r="1124" spans="1:6">
      <c r="A1124" t="s">
        <v>4023</v>
      </c>
      <c r="B1124" t="s">
        <v>5522</v>
      </c>
      <c r="C1124" t="s">
        <v>4022</v>
      </c>
      <c r="D1124" t="s">
        <v>1061</v>
      </c>
      <c r="E1124" t="s">
        <v>9016</v>
      </c>
      <c r="F1124" t="s">
        <v>10572</v>
      </c>
    </row>
    <row r="1125" spans="1:6">
      <c r="A1125" t="s">
        <v>4103</v>
      </c>
      <c r="B1125" t="s">
        <v>5522</v>
      </c>
      <c r="C1125" t="s">
        <v>4102</v>
      </c>
      <c r="D1125" t="s">
        <v>1061</v>
      </c>
      <c r="E1125" t="s">
        <v>9017</v>
      </c>
      <c r="F1125" t="s">
        <v>10498</v>
      </c>
    </row>
    <row r="1126" spans="1:6">
      <c r="A1126" t="s">
        <v>7131</v>
      </c>
      <c r="B1126" t="s">
        <v>5522</v>
      </c>
      <c r="C1126" t="s">
        <v>7394</v>
      </c>
      <c r="D1126" t="s">
        <v>1061</v>
      </c>
      <c r="E1126" t="s">
        <v>9018</v>
      </c>
      <c r="F1126" t="s">
        <v>10498</v>
      </c>
    </row>
    <row r="1127" spans="1:6">
      <c r="A1127" t="s">
        <v>4244</v>
      </c>
      <c r="B1127" t="s">
        <v>5522</v>
      </c>
      <c r="C1127" t="s">
        <v>4243</v>
      </c>
      <c r="D1127" t="s">
        <v>1061</v>
      </c>
      <c r="E1127" t="s">
        <v>9019</v>
      </c>
      <c r="F1127" t="s">
        <v>10573</v>
      </c>
    </row>
    <row r="1128" spans="1:6">
      <c r="A1128" t="s">
        <v>4438</v>
      </c>
      <c r="B1128" t="s">
        <v>5522</v>
      </c>
      <c r="C1128" t="s">
        <v>4437</v>
      </c>
      <c r="D1128" t="s">
        <v>1061</v>
      </c>
      <c r="E1128" t="s">
        <v>9020</v>
      </c>
      <c r="F1128" t="s">
        <v>10574</v>
      </c>
    </row>
    <row r="1129" spans="1:6">
      <c r="A1129" t="s">
        <v>4440</v>
      </c>
      <c r="B1129" t="s">
        <v>5522</v>
      </c>
      <c r="C1129" t="s">
        <v>4439</v>
      </c>
      <c r="D1129" t="s">
        <v>1061</v>
      </c>
      <c r="E1129" t="s">
        <v>9021</v>
      </c>
      <c r="F1129" t="s">
        <v>10575</v>
      </c>
    </row>
    <row r="1130" spans="1:6">
      <c r="A1130" t="s">
        <v>3789</v>
      </c>
      <c r="B1130" t="s">
        <v>5522</v>
      </c>
      <c r="C1130" t="s">
        <v>3788</v>
      </c>
      <c r="D1130" t="s">
        <v>1070</v>
      </c>
      <c r="E1130" t="s">
        <v>9022</v>
      </c>
      <c r="F1130" t="s">
        <v>10576</v>
      </c>
    </row>
    <row r="1131" spans="1:6">
      <c r="A1131" t="s">
        <v>4048</v>
      </c>
      <c r="B1131" t="s">
        <v>5522</v>
      </c>
      <c r="C1131" t="s">
        <v>4047</v>
      </c>
      <c r="D1131" t="s">
        <v>1070</v>
      </c>
      <c r="E1131" t="s">
        <v>9023</v>
      </c>
      <c r="F1131" t="s">
        <v>10576</v>
      </c>
    </row>
    <row r="1132" spans="1:6">
      <c r="A1132" t="s">
        <v>3364</v>
      </c>
      <c r="B1132" t="s">
        <v>5522</v>
      </c>
      <c r="C1132" t="s">
        <v>3363</v>
      </c>
      <c r="D1132" t="s">
        <v>1071</v>
      </c>
      <c r="E1132" t="s">
        <v>9024</v>
      </c>
      <c r="F1132" t="s">
        <v>10577</v>
      </c>
    </row>
    <row r="1133" spans="1:6">
      <c r="A1133" t="s">
        <v>3672</v>
      </c>
      <c r="B1133" t="s">
        <v>5522</v>
      </c>
      <c r="C1133" t="s">
        <v>3671</v>
      </c>
      <c r="D1133" t="s">
        <v>1071</v>
      </c>
      <c r="E1133" t="s">
        <v>9025</v>
      </c>
      <c r="F1133" t="s">
        <v>10498</v>
      </c>
    </row>
    <row r="1134" spans="1:6">
      <c r="A1134" t="s">
        <v>4031</v>
      </c>
      <c r="B1134" t="s">
        <v>5522</v>
      </c>
      <c r="C1134" t="s">
        <v>4030</v>
      </c>
      <c r="D1134" t="s">
        <v>1071</v>
      </c>
      <c r="E1134" t="s">
        <v>9026</v>
      </c>
      <c r="F1134" t="s">
        <v>10498</v>
      </c>
    </row>
    <row r="1135" spans="1:6">
      <c r="A1135" t="s">
        <v>4050</v>
      </c>
      <c r="B1135" t="s">
        <v>5522</v>
      </c>
      <c r="C1135" t="s">
        <v>4049</v>
      </c>
      <c r="D1135" t="s">
        <v>1071</v>
      </c>
      <c r="E1135" t="s">
        <v>9027</v>
      </c>
      <c r="F1135" t="s">
        <v>10498</v>
      </c>
    </row>
    <row r="1136" spans="1:6">
      <c r="A1136" t="s">
        <v>4096</v>
      </c>
      <c r="B1136" t="s">
        <v>5522</v>
      </c>
      <c r="C1136" t="s">
        <v>4095</v>
      </c>
      <c r="D1136" t="s">
        <v>1071</v>
      </c>
      <c r="E1136" t="s">
        <v>9028</v>
      </c>
      <c r="F1136" t="s">
        <v>9028</v>
      </c>
    </row>
    <row r="1137" spans="1:6">
      <c r="A1137" t="s">
        <v>3162</v>
      </c>
      <c r="B1137" t="s">
        <v>5522</v>
      </c>
      <c r="C1137" t="s">
        <v>3161</v>
      </c>
      <c r="D1137" t="s">
        <v>1074</v>
      </c>
      <c r="E1137" t="s">
        <v>9029</v>
      </c>
      <c r="F1137" t="s">
        <v>10498</v>
      </c>
    </row>
    <row r="1138" spans="1:6">
      <c r="A1138" t="s">
        <v>3166</v>
      </c>
      <c r="B1138" t="s">
        <v>5522</v>
      </c>
      <c r="C1138" t="s">
        <v>3165</v>
      </c>
      <c r="D1138" t="s">
        <v>1074</v>
      </c>
      <c r="E1138" t="s">
        <v>9030</v>
      </c>
      <c r="F1138" t="s">
        <v>10498</v>
      </c>
    </row>
    <row r="1139" spans="1:6">
      <c r="A1139" t="s">
        <v>3322</v>
      </c>
      <c r="B1139" t="s">
        <v>5522</v>
      </c>
      <c r="C1139" t="s">
        <v>3321</v>
      </c>
      <c r="D1139" t="s">
        <v>1074</v>
      </c>
      <c r="E1139" t="s">
        <v>9031</v>
      </c>
      <c r="F1139" t="s">
        <v>10498</v>
      </c>
    </row>
    <row r="1140" spans="1:6">
      <c r="A1140" t="s">
        <v>3344</v>
      </c>
      <c r="B1140" t="s">
        <v>5522</v>
      </c>
      <c r="C1140" t="s">
        <v>3343</v>
      </c>
      <c r="D1140" t="s">
        <v>1074</v>
      </c>
      <c r="E1140" t="s">
        <v>9032</v>
      </c>
      <c r="F1140" t="s">
        <v>10498</v>
      </c>
    </row>
    <row r="1141" spans="1:6">
      <c r="A1141" t="s">
        <v>3439</v>
      </c>
      <c r="B1141" t="s">
        <v>5522</v>
      </c>
      <c r="C1141" t="s">
        <v>3438</v>
      </c>
      <c r="D1141" t="s">
        <v>1074</v>
      </c>
      <c r="E1141" t="s">
        <v>9033</v>
      </c>
      <c r="F1141" t="s">
        <v>10578</v>
      </c>
    </row>
    <row r="1142" spans="1:6">
      <c r="A1142" t="s">
        <v>3440</v>
      </c>
      <c r="B1142" t="s">
        <v>5522</v>
      </c>
      <c r="C1142" t="s">
        <v>3438</v>
      </c>
      <c r="D1142" t="s">
        <v>1074</v>
      </c>
      <c r="E1142" t="s">
        <v>9034</v>
      </c>
      <c r="F1142" t="s">
        <v>10498</v>
      </c>
    </row>
    <row r="1143" spans="1:6">
      <c r="A1143" t="s">
        <v>3501</v>
      </c>
      <c r="B1143" t="s">
        <v>5522</v>
      </c>
      <c r="C1143" t="s">
        <v>3500</v>
      </c>
      <c r="D1143" t="s">
        <v>1074</v>
      </c>
      <c r="E1143" t="s">
        <v>9035</v>
      </c>
      <c r="F1143" t="s">
        <v>10498</v>
      </c>
    </row>
    <row r="1144" spans="1:6">
      <c r="A1144" t="s">
        <v>3680</v>
      </c>
      <c r="B1144" t="s">
        <v>5522</v>
      </c>
      <c r="C1144" t="s">
        <v>3679</v>
      </c>
      <c r="D1144" t="s">
        <v>1074</v>
      </c>
      <c r="E1144" t="s">
        <v>9036</v>
      </c>
      <c r="F1144" t="s">
        <v>10498</v>
      </c>
    </row>
    <row r="1145" spans="1:6">
      <c r="A1145" t="s">
        <v>1350</v>
      </c>
      <c r="B1145" t="s">
        <v>5522</v>
      </c>
      <c r="C1145" t="s">
        <v>4285</v>
      </c>
      <c r="D1145" t="s">
        <v>1074</v>
      </c>
      <c r="E1145" t="s">
        <v>9037</v>
      </c>
      <c r="F1145" t="s">
        <v>10498</v>
      </c>
    </row>
    <row r="1146" spans="1:6">
      <c r="A1146" t="s">
        <v>6638</v>
      </c>
      <c r="B1146" t="s">
        <v>5522</v>
      </c>
      <c r="C1146" t="s">
        <v>6637</v>
      </c>
      <c r="D1146" t="s">
        <v>1074</v>
      </c>
      <c r="E1146" t="s">
        <v>9038</v>
      </c>
      <c r="F1146" t="s">
        <v>10498</v>
      </c>
    </row>
    <row r="1147" spans="1:6">
      <c r="A1147" t="s">
        <v>4289</v>
      </c>
      <c r="B1147" t="s">
        <v>5522</v>
      </c>
      <c r="C1147" t="s">
        <v>4288</v>
      </c>
      <c r="D1147" t="s">
        <v>1093</v>
      </c>
      <c r="E1147" t="s">
        <v>9039</v>
      </c>
      <c r="F1147" t="s">
        <v>10579</v>
      </c>
    </row>
    <row r="1148" spans="1:6">
      <c r="A1148" t="s">
        <v>6641</v>
      </c>
      <c r="B1148" t="s">
        <v>5522</v>
      </c>
      <c r="C1148" t="s">
        <v>6640</v>
      </c>
      <c r="D1148" t="s">
        <v>6639</v>
      </c>
      <c r="E1148" t="s">
        <v>9040</v>
      </c>
      <c r="F1148" t="s">
        <v>10498</v>
      </c>
    </row>
    <row r="1149" spans="1:6">
      <c r="A1149" t="s">
        <v>3493</v>
      </c>
      <c r="B1149" t="s">
        <v>5522</v>
      </c>
      <c r="C1149" t="s">
        <v>3492</v>
      </c>
      <c r="D1149" t="s">
        <v>1101</v>
      </c>
      <c r="E1149" t="s">
        <v>9041</v>
      </c>
      <c r="F1149" t="s">
        <v>10498</v>
      </c>
    </row>
    <row r="1150" spans="1:6">
      <c r="A1150" t="s">
        <v>3579</v>
      </c>
      <c r="B1150" t="s">
        <v>5522</v>
      </c>
      <c r="C1150" t="s">
        <v>3578</v>
      </c>
      <c r="D1150" t="s">
        <v>1101</v>
      </c>
      <c r="E1150" t="s">
        <v>9042</v>
      </c>
      <c r="F1150" t="s">
        <v>10498</v>
      </c>
    </row>
    <row r="1151" spans="1:6">
      <c r="A1151" t="s">
        <v>3597</v>
      </c>
      <c r="B1151" t="s">
        <v>5522</v>
      </c>
      <c r="C1151" t="s">
        <v>3596</v>
      </c>
      <c r="D1151" t="s">
        <v>1101</v>
      </c>
      <c r="E1151" t="s">
        <v>9043</v>
      </c>
      <c r="F1151" t="s">
        <v>10580</v>
      </c>
    </row>
    <row r="1152" spans="1:6">
      <c r="A1152" t="s">
        <v>3646</v>
      </c>
      <c r="B1152" t="s">
        <v>5522</v>
      </c>
      <c r="C1152" t="s">
        <v>3645</v>
      </c>
      <c r="D1152" t="s">
        <v>1101</v>
      </c>
      <c r="E1152" t="s">
        <v>9044</v>
      </c>
      <c r="F1152" t="s">
        <v>10498</v>
      </c>
    </row>
    <row r="1153" spans="1:6">
      <c r="A1153" t="s">
        <v>3656</v>
      </c>
      <c r="B1153" t="s">
        <v>5522</v>
      </c>
      <c r="C1153" t="s">
        <v>3655</v>
      </c>
      <c r="D1153" t="s">
        <v>1101</v>
      </c>
      <c r="E1153" t="s">
        <v>9045</v>
      </c>
      <c r="F1153" t="s">
        <v>10498</v>
      </c>
    </row>
    <row r="1154" spans="1:6">
      <c r="A1154" t="s">
        <v>3662</v>
      </c>
      <c r="B1154" t="s">
        <v>5522</v>
      </c>
      <c r="C1154" t="s">
        <v>3661</v>
      </c>
      <c r="D1154" t="s">
        <v>1101</v>
      </c>
      <c r="E1154" t="s">
        <v>9046</v>
      </c>
      <c r="F1154" t="s">
        <v>10498</v>
      </c>
    </row>
    <row r="1155" spans="1:6">
      <c r="A1155" t="s">
        <v>3692</v>
      </c>
      <c r="B1155" t="s">
        <v>5522</v>
      </c>
      <c r="C1155" t="s">
        <v>3691</v>
      </c>
      <c r="D1155" t="s">
        <v>1101</v>
      </c>
      <c r="E1155" t="s">
        <v>9047</v>
      </c>
      <c r="F1155" t="s">
        <v>10498</v>
      </c>
    </row>
    <row r="1156" spans="1:6">
      <c r="A1156" t="s">
        <v>3708</v>
      </c>
      <c r="B1156" t="s">
        <v>5522</v>
      </c>
      <c r="C1156" t="s">
        <v>3707</v>
      </c>
      <c r="D1156" t="s">
        <v>1101</v>
      </c>
      <c r="E1156" t="s">
        <v>9048</v>
      </c>
      <c r="F1156" t="s">
        <v>10498</v>
      </c>
    </row>
    <row r="1157" spans="1:6">
      <c r="A1157" t="s">
        <v>3728</v>
      </c>
      <c r="B1157" t="s">
        <v>5522</v>
      </c>
      <c r="C1157" t="s">
        <v>3727</v>
      </c>
      <c r="D1157" t="s">
        <v>1101</v>
      </c>
      <c r="E1157" t="s">
        <v>9049</v>
      </c>
      <c r="F1157" t="s">
        <v>10498</v>
      </c>
    </row>
    <row r="1158" spans="1:6">
      <c r="A1158" t="s">
        <v>3759</v>
      </c>
      <c r="B1158" t="s">
        <v>5522</v>
      </c>
      <c r="C1158" t="s">
        <v>3758</v>
      </c>
      <c r="D1158" t="s">
        <v>1101</v>
      </c>
      <c r="E1158" t="s">
        <v>9050</v>
      </c>
      <c r="F1158" t="s">
        <v>10498</v>
      </c>
    </row>
    <row r="1159" spans="1:6">
      <c r="A1159" t="s">
        <v>3761</v>
      </c>
      <c r="B1159" t="s">
        <v>5522</v>
      </c>
      <c r="C1159" t="s">
        <v>3760</v>
      </c>
      <c r="D1159" t="s">
        <v>1101</v>
      </c>
      <c r="E1159" t="s">
        <v>9051</v>
      </c>
      <c r="F1159" t="s">
        <v>10498</v>
      </c>
    </row>
    <row r="1160" spans="1:6">
      <c r="A1160" t="s">
        <v>3763</v>
      </c>
      <c r="B1160" t="s">
        <v>5522</v>
      </c>
      <c r="C1160" t="s">
        <v>3762</v>
      </c>
      <c r="D1160" t="s">
        <v>1101</v>
      </c>
      <c r="E1160" t="s">
        <v>9052</v>
      </c>
      <c r="F1160" t="s">
        <v>10498</v>
      </c>
    </row>
    <row r="1161" spans="1:6">
      <c r="A1161" t="s">
        <v>3787</v>
      </c>
      <c r="B1161" t="s">
        <v>5522</v>
      </c>
      <c r="C1161" t="s">
        <v>3786</v>
      </c>
      <c r="D1161" t="s">
        <v>1101</v>
      </c>
      <c r="E1161" t="s">
        <v>9053</v>
      </c>
      <c r="F1161" t="s">
        <v>10498</v>
      </c>
    </row>
    <row r="1162" spans="1:6">
      <c r="A1162" t="s">
        <v>3864</v>
      </c>
      <c r="B1162" t="s">
        <v>5522</v>
      </c>
      <c r="C1162" t="s">
        <v>3863</v>
      </c>
      <c r="D1162" t="s">
        <v>1101</v>
      </c>
      <c r="E1162" t="s">
        <v>9054</v>
      </c>
      <c r="F1162" t="s">
        <v>10498</v>
      </c>
    </row>
    <row r="1163" spans="1:6">
      <c r="A1163" t="s">
        <v>4033</v>
      </c>
      <c r="B1163" t="s">
        <v>5522</v>
      </c>
      <c r="C1163" t="s">
        <v>4032</v>
      </c>
      <c r="D1163" t="s">
        <v>1101</v>
      </c>
      <c r="E1163" t="s">
        <v>9055</v>
      </c>
      <c r="F1163" t="s">
        <v>10498</v>
      </c>
    </row>
    <row r="1164" spans="1:6">
      <c r="A1164" t="s">
        <v>4088</v>
      </c>
      <c r="B1164" t="s">
        <v>5522</v>
      </c>
      <c r="C1164" t="s">
        <v>4087</v>
      </c>
      <c r="D1164" t="s">
        <v>1101</v>
      </c>
      <c r="E1164" t="s">
        <v>9056</v>
      </c>
      <c r="F1164" t="s">
        <v>10498</v>
      </c>
    </row>
    <row r="1165" spans="1:6">
      <c r="A1165" t="s">
        <v>4142</v>
      </c>
      <c r="B1165" t="s">
        <v>5522</v>
      </c>
      <c r="C1165" t="s">
        <v>4141</v>
      </c>
      <c r="D1165" t="s">
        <v>1101</v>
      </c>
      <c r="E1165" t="s">
        <v>9057</v>
      </c>
      <c r="F1165" t="s">
        <v>10498</v>
      </c>
    </row>
    <row r="1166" spans="1:6">
      <c r="A1166" t="s">
        <v>4194</v>
      </c>
      <c r="B1166" t="s">
        <v>5522</v>
      </c>
      <c r="C1166" t="s">
        <v>4193</v>
      </c>
      <c r="D1166" t="s">
        <v>1101</v>
      </c>
      <c r="E1166" t="s">
        <v>9058</v>
      </c>
      <c r="F1166" t="s">
        <v>10498</v>
      </c>
    </row>
    <row r="1167" spans="1:6">
      <c r="A1167" t="s">
        <v>4291</v>
      </c>
      <c r="B1167" t="s">
        <v>5522</v>
      </c>
      <c r="C1167" t="s">
        <v>4290</v>
      </c>
      <c r="D1167" t="s">
        <v>1101</v>
      </c>
      <c r="E1167" t="s">
        <v>9059</v>
      </c>
      <c r="F1167" t="s">
        <v>10498</v>
      </c>
    </row>
    <row r="1168" spans="1:6">
      <c r="A1168" t="s">
        <v>4305</v>
      </c>
      <c r="B1168" t="s">
        <v>5522</v>
      </c>
      <c r="C1168" t="s">
        <v>4304</v>
      </c>
      <c r="D1168" t="s">
        <v>1101</v>
      </c>
      <c r="E1168" t="s">
        <v>9060</v>
      </c>
      <c r="F1168" t="s">
        <v>10498</v>
      </c>
    </row>
    <row r="1169" spans="1:6">
      <c r="A1169" t="s">
        <v>4343</v>
      </c>
      <c r="B1169" t="s">
        <v>5522</v>
      </c>
      <c r="C1169" t="s">
        <v>4342</v>
      </c>
      <c r="D1169" t="s">
        <v>1101</v>
      </c>
      <c r="E1169" t="s">
        <v>9061</v>
      </c>
      <c r="F1169" t="s">
        <v>10498</v>
      </c>
    </row>
    <row r="1170" spans="1:6">
      <c r="A1170" t="s">
        <v>4357</v>
      </c>
      <c r="B1170" t="s">
        <v>5522</v>
      </c>
      <c r="C1170" t="s">
        <v>4356</v>
      </c>
      <c r="D1170" t="s">
        <v>1101</v>
      </c>
      <c r="E1170" t="s">
        <v>9062</v>
      </c>
      <c r="F1170" t="s">
        <v>10498</v>
      </c>
    </row>
    <row r="1171" spans="1:6">
      <c r="A1171" t="s">
        <v>4359</v>
      </c>
      <c r="B1171" t="s">
        <v>5522</v>
      </c>
      <c r="C1171" t="s">
        <v>4358</v>
      </c>
      <c r="D1171" t="s">
        <v>1101</v>
      </c>
      <c r="E1171" t="s">
        <v>9063</v>
      </c>
      <c r="F1171" t="s">
        <v>10498</v>
      </c>
    </row>
    <row r="1172" spans="1:6">
      <c r="A1172" t="s">
        <v>4379</v>
      </c>
      <c r="B1172" t="s">
        <v>5522</v>
      </c>
      <c r="C1172" t="s">
        <v>4378</v>
      </c>
      <c r="D1172" t="s">
        <v>1101</v>
      </c>
      <c r="E1172" t="s">
        <v>9064</v>
      </c>
      <c r="F1172" t="s">
        <v>10498</v>
      </c>
    </row>
    <row r="1173" spans="1:6">
      <c r="A1173" t="s">
        <v>3176</v>
      </c>
      <c r="B1173" t="s">
        <v>5522</v>
      </c>
      <c r="C1173" t="s">
        <v>3175</v>
      </c>
      <c r="D1173" t="s">
        <v>1102</v>
      </c>
      <c r="E1173" t="s">
        <v>9065</v>
      </c>
      <c r="F1173" t="s">
        <v>10498</v>
      </c>
    </row>
    <row r="1174" spans="1:6">
      <c r="A1174" t="s">
        <v>3180</v>
      </c>
      <c r="B1174" t="s">
        <v>5522</v>
      </c>
      <c r="C1174" t="s">
        <v>3179</v>
      </c>
      <c r="D1174" t="s">
        <v>1102</v>
      </c>
      <c r="E1174" t="s">
        <v>9066</v>
      </c>
      <c r="F1174" t="s">
        <v>10498</v>
      </c>
    </row>
    <row r="1175" spans="1:6">
      <c r="A1175" t="s">
        <v>3182</v>
      </c>
      <c r="B1175" t="s">
        <v>5522</v>
      </c>
      <c r="C1175" t="s">
        <v>3181</v>
      </c>
      <c r="D1175" t="s">
        <v>1102</v>
      </c>
      <c r="E1175" t="s">
        <v>9067</v>
      </c>
      <c r="F1175" t="s">
        <v>10498</v>
      </c>
    </row>
    <row r="1176" spans="1:6">
      <c r="A1176" t="s">
        <v>3189</v>
      </c>
      <c r="B1176" t="s">
        <v>5522</v>
      </c>
      <c r="C1176" t="s">
        <v>3188</v>
      </c>
      <c r="D1176" t="s">
        <v>1102</v>
      </c>
      <c r="E1176" t="s">
        <v>9068</v>
      </c>
      <c r="F1176" t="s">
        <v>10498</v>
      </c>
    </row>
    <row r="1177" spans="1:6">
      <c r="A1177" t="s">
        <v>6657</v>
      </c>
      <c r="B1177" t="s">
        <v>5522</v>
      </c>
      <c r="C1177" t="s">
        <v>6656</v>
      </c>
      <c r="D1177" t="s">
        <v>1102</v>
      </c>
      <c r="E1177" t="s">
        <v>9069</v>
      </c>
      <c r="F1177" t="s">
        <v>10498</v>
      </c>
    </row>
    <row r="1178" spans="1:6">
      <c r="A1178" t="s">
        <v>6670</v>
      </c>
      <c r="B1178" t="s">
        <v>5522</v>
      </c>
      <c r="C1178" t="s">
        <v>6669</v>
      </c>
      <c r="D1178" t="s">
        <v>1102</v>
      </c>
      <c r="E1178" t="s">
        <v>9070</v>
      </c>
      <c r="F1178" t="s">
        <v>10498</v>
      </c>
    </row>
    <row r="1179" spans="1:6">
      <c r="A1179" t="s">
        <v>1069</v>
      </c>
      <c r="B1179" t="s">
        <v>5522</v>
      </c>
      <c r="C1179" t="s">
        <v>3218</v>
      </c>
      <c r="D1179" t="s">
        <v>1102</v>
      </c>
      <c r="E1179" t="s">
        <v>9071</v>
      </c>
      <c r="F1179" t="s">
        <v>10498</v>
      </c>
    </row>
    <row r="1180" spans="1:6">
      <c r="A1180" t="s">
        <v>3222</v>
      </c>
      <c r="B1180" t="s">
        <v>5522</v>
      </c>
      <c r="C1180" t="s">
        <v>3221</v>
      </c>
      <c r="D1180" t="s">
        <v>1102</v>
      </c>
      <c r="E1180" t="s">
        <v>9072</v>
      </c>
      <c r="F1180" t="s">
        <v>10498</v>
      </c>
    </row>
    <row r="1181" spans="1:6">
      <c r="A1181" t="s">
        <v>3238</v>
      </c>
      <c r="B1181" t="s">
        <v>5522</v>
      </c>
      <c r="C1181" t="s">
        <v>3237</v>
      </c>
      <c r="D1181" t="s">
        <v>1102</v>
      </c>
      <c r="E1181" t="s">
        <v>9073</v>
      </c>
      <c r="F1181" t="s">
        <v>10498</v>
      </c>
    </row>
    <row r="1182" spans="1:6">
      <c r="A1182" t="s">
        <v>6676</v>
      </c>
      <c r="B1182" t="s">
        <v>5522</v>
      </c>
      <c r="C1182" t="s">
        <v>6675</v>
      </c>
      <c r="D1182" t="s">
        <v>1102</v>
      </c>
      <c r="E1182" t="s">
        <v>9074</v>
      </c>
      <c r="F1182" t="s">
        <v>10498</v>
      </c>
    </row>
    <row r="1183" spans="1:6">
      <c r="A1183" t="s">
        <v>6666</v>
      </c>
      <c r="B1183" t="s">
        <v>5522</v>
      </c>
      <c r="C1183" t="s">
        <v>6665</v>
      </c>
      <c r="D1183" t="s">
        <v>1102</v>
      </c>
      <c r="E1183" t="s">
        <v>9075</v>
      </c>
      <c r="F1183" t="s">
        <v>10498</v>
      </c>
    </row>
    <row r="1184" spans="1:6">
      <c r="A1184" t="s">
        <v>3250</v>
      </c>
      <c r="B1184" t="s">
        <v>5522</v>
      </c>
      <c r="C1184" t="s">
        <v>3249</v>
      </c>
      <c r="D1184" t="s">
        <v>1102</v>
      </c>
      <c r="E1184" t="s">
        <v>9076</v>
      </c>
      <c r="F1184" t="s">
        <v>10498</v>
      </c>
    </row>
    <row r="1185" spans="1:6">
      <c r="A1185" t="s">
        <v>3252</v>
      </c>
      <c r="B1185" t="s">
        <v>5522</v>
      </c>
      <c r="C1185" t="s">
        <v>3251</v>
      </c>
      <c r="D1185" t="s">
        <v>1102</v>
      </c>
      <c r="E1185" t="s">
        <v>9077</v>
      </c>
      <c r="F1185" t="s">
        <v>10498</v>
      </c>
    </row>
    <row r="1186" spans="1:6">
      <c r="A1186" t="s">
        <v>3254</v>
      </c>
      <c r="B1186" t="s">
        <v>5522</v>
      </c>
      <c r="C1186" t="s">
        <v>3253</v>
      </c>
      <c r="D1186" t="s">
        <v>1102</v>
      </c>
      <c r="E1186" t="s">
        <v>9078</v>
      </c>
      <c r="F1186" t="s">
        <v>10498</v>
      </c>
    </row>
    <row r="1187" spans="1:6">
      <c r="A1187" t="s">
        <v>3273</v>
      </c>
      <c r="B1187" t="s">
        <v>5522</v>
      </c>
      <c r="C1187" t="s">
        <v>3272</v>
      </c>
      <c r="D1187" t="s">
        <v>1102</v>
      </c>
      <c r="E1187" t="s">
        <v>9079</v>
      </c>
      <c r="F1187" t="s">
        <v>10498</v>
      </c>
    </row>
    <row r="1188" spans="1:6">
      <c r="A1188" t="s">
        <v>3287</v>
      </c>
      <c r="B1188" t="s">
        <v>5522</v>
      </c>
      <c r="C1188" t="s">
        <v>3286</v>
      </c>
      <c r="D1188" t="s">
        <v>1102</v>
      </c>
      <c r="E1188" t="s">
        <v>9080</v>
      </c>
      <c r="F1188" t="s">
        <v>10581</v>
      </c>
    </row>
    <row r="1189" spans="1:6">
      <c r="A1189" t="s">
        <v>3295</v>
      </c>
      <c r="B1189" t="s">
        <v>5522</v>
      </c>
      <c r="C1189" t="s">
        <v>3294</v>
      </c>
      <c r="D1189" t="s">
        <v>1102</v>
      </c>
      <c r="E1189" t="s">
        <v>9081</v>
      </c>
      <c r="F1189" t="s">
        <v>10498</v>
      </c>
    </row>
    <row r="1190" spans="1:6">
      <c r="A1190" t="s">
        <v>3309</v>
      </c>
      <c r="B1190" t="s">
        <v>5522</v>
      </c>
      <c r="C1190" t="s">
        <v>3308</v>
      </c>
      <c r="D1190" t="s">
        <v>1102</v>
      </c>
      <c r="E1190" t="s">
        <v>9082</v>
      </c>
      <c r="F1190" t="s">
        <v>10498</v>
      </c>
    </row>
    <row r="1191" spans="1:6">
      <c r="A1191" t="s">
        <v>6672</v>
      </c>
      <c r="B1191" t="s">
        <v>5522</v>
      </c>
      <c r="C1191" t="s">
        <v>6671</v>
      </c>
      <c r="D1191" t="s">
        <v>1102</v>
      </c>
      <c r="E1191" t="s">
        <v>9083</v>
      </c>
      <c r="F1191" t="s">
        <v>10498</v>
      </c>
    </row>
    <row r="1192" spans="1:6">
      <c r="A1192" t="s">
        <v>3379</v>
      </c>
      <c r="B1192" t="s">
        <v>5522</v>
      </c>
      <c r="C1192" t="s">
        <v>3378</v>
      </c>
      <c r="D1192" t="s">
        <v>1102</v>
      </c>
      <c r="E1192" t="s">
        <v>9084</v>
      </c>
      <c r="F1192" t="s">
        <v>10498</v>
      </c>
    </row>
    <row r="1193" spans="1:6">
      <c r="A1193" t="s">
        <v>3318</v>
      </c>
      <c r="B1193" t="s">
        <v>5522</v>
      </c>
      <c r="C1193" t="s">
        <v>3317</v>
      </c>
      <c r="D1193" t="s">
        <v>1102</v>
      </c>
      <c r="E1193" t="s">
        <v>9085</v>
      </c>
      <c r="F1193" t="s">
        <v>10582</v>
      </c>
    </row>
    <row r="1194" spans="1:6">
      <c r="A1194" t="s">
        <v>6690</v>
      </c>
      <c r="B1194" t="s">
        <v>5522</v>
      </c>
      <c r="C1194" t="s">
        <v>6689</v>
      </c>
      <c r="D1194" t="s">
        <v>1102</v>
      </c>
      <c r="E1194" t="s">
        <v>9086</v>
      </c>
      <c r="F1194" t="s">
        <v>10498</v>
      </c>
    </row>
    <row r="1195" spans="1:6">
      <c r="A1195" t="s">
        <v>3340</v>
      </c>
      <c r="B1195" t="s">
        <v>5522</v>
      </c>
      <c r="C1195" t="s">
        <v>3339</v>
      </c>
      <c r="D1195" t="s">
        <v>1102</v>
      </c>
      <c r="E1195" t="s">
        <v>9087</v>
      </c>
      <c r="F1195" t="s">
        <v>10583</v>
      </c>
    </row>
    <row r="1196" spans="1:6">
      <c r="A1196" t="s">
        <v>6643</v>
      </c>
      <c r="B1196" t="s">
        <v>5522</v>
      </c>
      <c r="C1196" t="s">
        <v>6642</v>
      </c>
      <c r="D1196" t="s">
        <v>1102</v>
      </c>
      <c r="E1196" t="s">
        <v>9088</v>
      </c>
      <c r="F1196" t="s">
        <v>10498</v>
      </c>
    </row>
    <row r="1197" spans="1:6">
      <c r="A1197" t="s">
        <v>3354</v>
      </c>
      <c r="B1197" t="s">
        <v>5522</v>
      </c>
      <c r="C1197" t="s">
        <v>3353</v>
      </c>
      <c r="D1197" t="s">
        <v>1102</v>
      </c>
      <c r="E1197" t="s">
        <v>9089</v>
      </c>
      <c r="F1197" t="s">
        <v>10498</v>
      </c>
    </row>
    <row r="1198" spans="1:6">
      <c r="A1198" t="s">
        <v>3362</v>
      </c>
      <c r="B1198" t="s">
        <v>5522</v>
      </c>
      <c r="C1198" t="s">
        <v>3361</v>
      </c>
      <c r="D1198" t="s">
        <v>1102</v>
      </c>
      <c r="E1198" t="s">
        <v>9090</v>
      </c>
      <c r="F1198" t="s">
        <v>10498</v>
      </c>
    </row>
    <row r="1199" spans="1:6">
      <c r="A1199" t="s">
        <v>3381</v>
      </c>
      <c r="B1199" t="s">
        <v>5522</v>
      </c>
      <c r="C1199" t="s">
        <v>3380</v>
      </c>
      <c r="D1199" t="s">
        <v>1102</v>
      </c>
      <c r="E1199" t="s">
        <v>9091</v>
      </c>
      <c r="F1199" t="s">
        <v>10498</v>
      </c>
    </row>
    <row r="1200" spans="1:6">
      <c r="A1200" t="s">
        <v>6714</v>
      </c>
      <c r="B1200" t="s">
        <v>5522</v>
      </c>
      <c r="C1200" t="s">
        <v>6713</v>
      </c>
      <c r="D1200" t="s">
        <v>1102</v>
      </c>
      <c r="E1200" t="s">
        <v>9092</v>
      </c>
      <c r="F1200" t="s">
        <v>10498</v>
      </c>
    </row>
    <row r="1201" spans="1:6">
      <c r="A1201" t="s">
        <v>3385</v>
      </c>
      <c r="B1201" t="s">
        <v>5522</v>
      </c>
      <c r="C1201" t="s">
        <v>3384</v>
      </c>
      <c r="D1201" t="s">
        <v>1102</v>
      </c>
      <c r="E1201" t="s">
        <v>9093</v>
      </c>
      <c r="F1201" t="s">
        <v>10498</v>
      </c>
    </row>
    <row r="1202" spans="1:6">
      <c r="A1202" t="s">
        <v>3389</v>
      </c>
      <c r="B1202" t="s">
        <v>5522</v>
      </c>
      <c r="C1202" t="s">
        <v>3388</v>
      </c>
      <c r="D1202" t="s">
        <v>1102</v>
      </c>
      <c r="E1202" t="s">
        <v>9094</v>
      </c>
      <c r="F1202" t="s">
        <v>10498</v>
      </c>
    </row>
    <row r="1203" spans="1:6">
      <c r="A1203" t="s">
        <v>3395</v>
      </c>
      <c r="B1203" t="s">
        <v>5522</v>
      </c>
      <c r="C1203" t="s">
        <v>3394</v>
      </c>
      <c r="D1203" t="s">
        <v>1102</v>
      </c>
      <c r="E1203" t="s">
        <v>9095</v>
      </c>
      <c r="F1203" t="s">
        <v>10498</v>
      </c>
    </row>
    <row r="1204" spans="1:6">
      <c r="A1204" t="s">
        <v>3397</v>
      </c>
      <c r="B1204" t="s">
        <v>5522</v>
      </c>
      <c r="C1204" t="s">
        <v>3396</v>
      </c>
      <c r="D1204" t="s">
        <v>1102</v>
      </c>
      <c r="E1204" t="s">
        <v>9096</v>
      </c>
      <c r="F1204" t="s">
        <v>10498</v>
      </c>
    </row>
    <row r="1205" spans="1:6">
      <c r="A1205" t="s">
        <v>3403</v>
      </c>
      <c r="B1205" t="s">
        <v>5522</v>
      </c>
      <c r="C1205" t="s">
        <v>3402</v>
      </c>
      <c r="D1205" t="s">
        <v>1102</v>
      </c>
      <c r="E1205" t="s">
        <v>9097</v>
      </c>
      <c r="F1205" t="s">
        <v>10498</v>
      </c>
    </row>
    <row r="1206" spans="1:6">
      <c r="A1206" t="s">
        <v>3405</v>
      </c>
      <c r="B1206" t="s">
        <v>5522</v>
      </c>
      <c r="C1206" t="s">
        <v>3404</v>
      </c>
      <c r="D1206" t="s">
        <v>1102</v>
      </c>
      <c r="E1206" t="s">
        <v>9098</v>
      </c>
      <c r="F1206" t="s">
        <v>10498</v>
      </c>
    </row>
    <row r="1207" spans="1:6">
      <c r="A1207" t="s">
        <v>956</v>
      </c>
      <c r="B1207" t="s">
        <v>5522</v>
      </c>
      <c r="C1207" t="s">
        <v>3410</v>
      </c>
      <c r="D1207" t="s">
        <v>1102</v>
      </c>
      <c r="E1207" t="s">
        <v>9099</v>
      </c>
      <c r="F1207" t="s">
        <v>10498</v>
      </c>
    </row>
    <row r="1208" spans="1:6">
      <c r="A1208" t="s">
        <v>3412</v>
      </c>
      <c r="B1208" t="s">
        <v>5522</v>
      </c>
      <c r="C1208" t="s">
        <v>3411</v>
      </c>
      <c r="D1208" t="s">
        <v>1102</v>
      </c>
      <c r="E1208" t="s">
        <v>9100</v>
      </c>
      <c r="F1208" t="s">
        <v>10498</v>
      </c>
    </row>
    <row r="1209" spans="1:6">
      <c r="A1209" t="s">
        <v>3417</v>
      </c>
      <c r="B1209" t="s">
        <v>5522</v>
      </c>
      <c r="C1209" t="s">
        <v>7395</v>
      </c>
      <c r="D1209" t="s">
        <v>1102</v>
      </c>
      <c r="E1209" t="s">
        <v>9101</v>
      </c>
      <c r="F1209" t="s">
        <v>10498</v>
      </c>
    </row>
    <row r="1210" spans="1:6">
      <c r="A1210" t="s">
        <v>6712</v>
      </c>
      <c r="B1210" t="s">
        <v>5522</v>
      </c>
      <c r="C1210" t="s">
        <v>6711</v>
      </c>
      <c r="D1210" t="s">
        <v>1102</v>
      </c>
      <c r="E1210" t="s">
        <v>9102</v>
      </c>
      <c r="F1210" t="s">
        <v>10498</v>
      </c>
    </row>
    <row r="1211" spans="1:6">
      <c r="A1211" t="s">
        <v>6704</v>
      </c>
      <c r="B1211" t="s">
        <v>5522</v>
      </c>
      <c r="C1211" t="s">
        <v>6703</v>
      </c>
      <c r="D1211" t="s">
        <v>1102</v>
      </c>
      <c r="E1211" t="s">
        <v>9103</v>
      </c>
      <c r="F1211" t="s">
        <v>10498</v>
      </c>
    </row>
    <row r="1212" spans="1:6">
      <c r="A1212" t="s">
        <v>3421</v>
      </c>
      <c r="B1212" t="s">
        <v>5522</v>
      </c>
      <c r="C1212" t="s">
        <v>3420</v>
      </c>
      <c r="D1212" t="s">
        <v>1102</v>
      </c>
      <c r="E1212" t="s">
        <v>9104</v>
      </c>
      <c r="F1212" t="s">
        <v>10498</v>
      </c>
    </row>
    <row r="1213" spans="1:6">
      <c r="A1213" t="s">
        <v>6645</v>
      </c>
      <c r="B1213" t="s">
        <v>5522</v>
      </c>
      <c r="C1213" t="s">
        <v>6644</v>
      </c>
      <c r="D1213" t="s">
        <v>1102</v>
      </c>
      <c r="E1213" t="s">
        <v>9105</v>
      </c>
      <c r="F1213" t="s">
        <v>10498</v>
      </c>
    </row>
    <row r="1214" spans="1:6">
      <c r="A1214" t="s">
        <v>3429</v>
      </c>
      <c r="B1214" t="s">
        <v>5522</v>
      </c>
      <c r="C1214" t="s">
        <v>3428</v>
      </c>
      <c r="D1214" t="s">
        <v>1102</v>
      </c>
      <c r="E1214" t="s">
        <v>9106</v>
      </c>
      <c r="F1214" t="s">
        <v>10498</v>
      </c>
    </row>
    <row r="1215" spans="1:6">
      <c r="A1215" t="s">
        <v>6647</v>
      </c>
      <c r="B1215" t="s">
        <v>5522</v>
      </c>
      <c r="C1215" t="s">
        <v>6646</v>
      </c>
      <c r="D1215" t="s">
        <v>1102</v>
      </c>
      <c r="E1215" t="s">
        <v>9107</v>
      </c>
      <c r="F1215" t="s">
        <v>10498</v>
      </c>
    </row>
    <row r="1216" spans="1:6">
      <c r="A1216" t="s">
        <v>3433</v>
      </c>
      <c r="B1216" t="s">
        <v>5522</v>
      </c>
      <c r="C1216" t="s">
        <v>3432</v>
      </c>
      <c r="D1216" t="s">
        <v>1102</v>
      </c>
      <c r="E1216" t="s">
        <v>9108</v>
      </c>
      <c r="F1216" t="s">
        <v>10498</v>
      </c>
    </row>
    <row r="1217" spans="1:6">
      <c r="A1217" t="s">
        <v>6702</v>
      </c>
      <c r="B1217" t="s">
        <v>5522</v>
      </c>
      <c r="C1217" t="s">
        <v>6701</v>
      </c>
      <c r="D1217" t="s">
        <v>1102</v>
      </c>
      <c r="E1217" t="s">
        <v>9109</v>
      </c>
      <c r="F1217" t="s">
        <v>10498</v>
      </c>
    </row>
    <row r="1218" spans="1:6">
      <c r="A1218" t="s">
        <v>3452</v>
      </c>
      <c r="B1218" t="s">
        <v>5522</v>
      </c>
      <c r="C1218" t="s">
        <v>3451</v>
      </c>
      <c r="D1218" t="s">
        <v>1102</v>
      </c>
      <c r="E1218" t="s">
        <v>9110</v>
      </c>
      <c r="F1218" t="s">
        <v>10498</v>
      </c>
    </row>
    <row r="1219" spans="1:6">
      <c r="A1219" t="s">
        <v>3456</v>
      </c>
      <c r="B1219" t="s">
        <v>5522</v>
      </c>
      <c r="C1219" t="s">
        <v>3455</v>
      </c>
      <c r="D1219" t="s">
        <v>1102</v>
      </c>
      <c r="E1219" t="s">
        <v>9111</v>
      </c>
      <c r="F1219" t="s">
        <v>10498</v>
      </c>
    </row>
    <row r="1220" spans="1:6">
      <c r="A1220" t="s">
        <v>3458</v>
      </c>
      <c r="B1220" t="s">
        <v>5522</v>
      </c>
      <c r="C1220" t="s">
        <v>3457</v>
      </c>
      <c r="D1220" t="s">
        <v>1102</v>
      </c>
      <c r="E1220" t="s">
        <v>9112</v>
      </c>
      <c r="F1220" t="s">
        <v>10498</v>
      </c>
    </row>
    <row r="1221" spans="1:6">
      <c r="A1221" t="s">
        <v>3464</v>
      </c>
      <c r="B1221" t="s">
        <v>5522</v>
      </c>
      <c r="C1221" t="s">
        <v>3463</v>
      </c>
      <c r="D1221" t="s">
        <v>1102</v>
      </c>
      <c r="E1221" t="s">
        <v>9113</v>
      </c>
      <c r="F1221" t="s">
        <v>10498</v>
      </c>
    </row>
    <row r="1222" spans="1:6">
      <c r="A1222" t="s">
        <v>3511</v>
      </c>
      <c r="B1222" t="s">
        <v>5522</v>
      </c>
      <c r="C1222" t="s">
        <v>3510</v>
      </c>
      <c r="D1222" t="s">
        <v>1102</v>
      </c>
      <c r="E1222" t="s">
        <v>9114</v>
      </c>
      <c r="F1222" t="s">
        <v>10498</v>
      </c>
    </row>
    <row r="1223" spans="1:6">
      <c r="A1223" t="s">
        <v>3533</v>
      </c>
      <c r="B1223" t="s">
        <v>5522</v>
      </c>
      <c r="C1223" t="s">
        <v>3532</v>
      </c>
      <c r="D1223" t="s">
        <v>1102</v>
      </c>
      <c r="E1223" t="s">
        <v>9115</v>
      </c>
      <c r="F1223" t="s">
        <v>10498</v>
      </c>
    </row>
    <row r="1224" spans="1:6">
      <c r="A1224" t="s">
        <v>3561</v>
      </c>
      <c r="B1224" t="s">
        <v>5522</v>
      </c>
      <c r="C1224" t="s">
        <v>3560</v>
      </c>
      <c r="D1224" t="s">
        <v>1102</v>
      </c>
      <c r="E1224" t="s">
        <v>9116</v>
      </c>
      <c r="F1224" t="s">
        <v>10498</v>
      </c>
    </row>
    <row r="1225" spans="1:6">
      <c r="A1225" t="s">
        <v>6692</v>
      </c>
      <c r="B1225" t="s">
        <v>5522</v>
      </c>
      <c r="C1225" t="s">
        <v>6691</v>
      </c>
      <c r="D1225" t="s">
        <v>1102</v>
      </c>
      <c r="E1225" t="s">
        <v>9117</v>
      </c>
      <c r="F1225" t="s">
        <v>10498</v>
      </c>
    </row>
    <row r="1226" spans="1:6">
      <c r="A1226" t="s">
        <v>3625</v>
      </c>
      <c r="B1226" t="s">
        <v>5522</v>
      </c>
      <c r="C1226" t="s">
        <v>3624</v>
      </c>
      <c r="D1226" t="s">
        <v>1102</v>
      </c>
      <c r="E1226" t="s">
        <v>9118</v>
      </c>
      <c r="F1226" t="s">
        <v>10498</v>
      </c>
    </row>
    <row r="1227" spans="1:6">
      <c r="A1227" t="s">
        <v>6653</v>
      </c>
      <c r="B1227" t="s">
        <v>5522</v>
      </c>
      <c r="C1227" t="s">
        <v>6652</v>
      </c>
      <c r="D1227" t="s">
        <v>1102</v>
      </c>
      <c r="E1227" t="s">
        <v>9119</v>
      </c>
      <c r="F1227" t="s">
        <v>10498</v>
      </c>
    </row>
    <row r="1228" spans="1:6">
      <c r="A1228" t="s">
        <v>6659</v>
      </c>
      <c r="B1228" t="s">
        <v>5522</v>
      </c>
      <c r="C1228" t="s">
        <v>6658</v>
      </c>
      <c r="D1228" t="s">
        <v>1102</v>
      </c>
      <c r="E1228" t="s">
        <v>9120</v>
      </c>
      <c r="F1228" t="s">
        <v>10498</v>
      </c>
    </row>
    <row r="1229" spans="1:6">
      <c r="A1229" t="s">
        <v>3771</v>
      </c>
      <c r="B1229" t="s">
        <v>5522</v>
      </c>
      <c r="C1229" t="s">
        <v>3770</v>
      </c>
      <c r="D1229" t="s">
        <v>1102</v>
      </c>
      <c r="E1229" t="s">
        <v>9121</v>
      </c>
      <c r="F1229" t="s">
        <v>10498</v>
      </c>
    </row>
    <row r="1230" spans="1:6">
      <c r="A1230" t="s">
        <v>6649</v>
      </c>
      <c r="B1230" t="s">
        <v>5522</v>
      </c>
      <c r="C1230" t="s">
        <v>6648</v>
      </c>
      <c r="D1230" t="s">
        <v>1102</v>
      </c>
      <c r="E1230" t="s">
        <v>9122</v>
      </c>
      <c r="F1230" t="s">
        <v>10498</v>
      </c>
    </row>
    <row r="1231" spans="1:6">
      <c r="A1231" t="s">
        <v>3783</v>
      </c>
      <c r="B1231" t="s">
        <v>5522</v>
      </c>
      <c r="C1231" t="s">
        <v>3782</v>
      </c>
      <c r="D1231" t="s">
        <v>1102</v>
      </c>
      <c r="E1231" t="s">
        <v>9123</v>
      </c>
      <c r="F1231" t="s">
        <v>10498</v>
      </c>
    </row>
    <row r="1232" spans="1:6">
      <c r="A1232" t="s">
        <v>3791</v>
      </c>
      <c r="B1232" t="s">
        <v>5522</v>
      </c>
      <c r="C1232" t="s">
        <v>3790</v>
      </c>
      <c r="D1232" t="s">
        <v>1102</v>
      </c>
      <c r="E1232" t="s">
        <v>9124</v>
      </c>
      <c r="F1232" t="s">
        <v>10498</v>
      </c>
    </row>
    <row r="1233" spans="1:6">
      <c r="A1233" t="s">
        <v>3793</v>
      </c>
      <c r="B1233" t="s">
        <v>5522</v>
      </c>
      <c r="C1233" t="s">
        <v>3792</v>
      </c>
      <c r="D1233" t="s">
        <v>1102</v>
      </c>
      <c r="E1233" t="s">
        <v>9125</v>
      </c>
      <c r="F1233" t="s">
        <v>10498</v>
      </c>
    </row>
    <row r="1234" spans="1:6">
      <c r="A1234" t="s">
        <v>3795</v>
      </c>
      <c r="B1234" t="s">
        <v>5522</v>
      </c>
      <c r="C1234" t="s">
        <v>3794</v>
      </c>
      <c r="D1234" t="s">
        <v>1102</v>
      </c>
      <c r="E1234" t="s">
        <v>9126</v>
      </c>
      <c r="F1234" t="s">
        <v>10498</v>
      </c>
    </row>
    <row r="1235" spans="1:6">
      <c r="A1235" t="s">
        <v>3797</v>
      </c>
      <c r="B1235" t="s">
        <v>5522</v>
      </c>
      <c r="C1235" t="s">
        <v>3796</v>
      </c>
      <c r="D1235" t="s">
        <v>1102</v>
      </c>
      <c r="E1235" t="s">
        <v>9127</v>
      </c>
      <c r="F1235" t="s">
        <v>10498</v>
      </c>
    </row>
    <row r="1236" spans="1:6">
      <c r="A1236" t="s">
        <v>3813</v>
      </c>
      <c r="B1236" t="s">
        <v>5522</v>
      </c>
      <c r="C1236" t="s">
        <v>3812</v>
      </c>
      <c r="D1236" t="s">
        <v>1102</v>
      </c>
      <c r="E1236" t="s">
        <v>9128</v>
      </c>
      <c r="F1236" t="s">
        <v>10498</v>
      </c>
    </row>
    <row r="1237" spans="1:6">
      <c r="A1237" t="s">
        <v>3817</v>
      </c>
      <c r="B1237" t="s">
        <v>5522</v>
      </c>
      <c r="C1237" t="s">
        <v>3816</v>
      </c>
      <c r="D1237" t="s">
        <v>1102</v>
      </c>
      <c r="E1237" t="s">
        <v>9129</v>
      </c>
      <c r="F1237" t="s">
        <v>10498</v>
      </c>
    </row>
    <row r="1238" spans="1:6">
      <c r="A1238" t="s">
        <v>6694</v>
      </c>
      <c r="B1238" t="s">
        <v>5522</v>
      </c>
      <c r="C1238" t="s">
        <v>6693</v>
      </c>
      <c r="D1238" t="s">
        <v>1102</v>
      </c>
      <c r="E1238" t="s">
        <v>9130</v>
      </c>
      <c r="F1238" t="s">
        <v>10498</v>
      </c>
    </row>
    <row r="1239" spans="1:6">
      <c r="A1239" t="s">
        <v>3844</v>
      </c>
      <c r="B1239" t="s">
        <v>5522</v>
      </c>
      <c r="C1239" t="s">
        <v>3843</v>
      </c>
      <c r="D1239" t="s">
        <v>1102</v>
      </c>
      <c r="E1239" t="s">
        <v>9131</v>
      </c>
      <c r="F1239" t="s">
        <v>10498</v>
      </c>
    </row>
    <row r="1240" spans="1:6">
      <c r="A1240" t="s">
        <v>3846</v>
      </c>
      <c r="B1240" t="s">
        <v>5522</v>
      </c>
      <c r="C1240" t="s">
        <v>3845</v>
      </c>
      <c r="D1240" t="s">
        <v>1102</v>
      </c>
      <c r="E1240" t="s">
        <v>9132</v>
      </c>
      <c r="F1240" t="s">
        <v>10498</v>
      </c>
    </row>
    <row r="1241" spans="1:6">
      <c r="A1241" t="s">
        <v>3861</v>
      </c>
      <c r="B1241" t="s">
        <v>5522</v>
      </c>
      <c r="C1241" t="s">
        <v>3860</v>
      </c>
      <c r="D1241" t="s">
        <v>1102</v>
      </c>
      <c r="E1241" t="s">
        <v>9133</v>
      </c>
      <c r="F1241" t="s">
        <v>10498</v>
      </c>
    </row>
    <row r="1242" spans="1:6">
      <c r="A1242" t="s">
        <v>3862</v>
      </c>
      <c r="B1242" t="s">
        <v>5522</v>
      </c>
      <c r="C1242" t="s">
        <v>3860</v>
      </c>
      <c r="D1242" t="s">
        <v>1102</v>
      </c>
      <c r="E1242" t="s">
        <v>9134</v>
      </c>
      <c r="F1242" t="s">
        <v>10498</v>
      </c>
    </row>
    <row r="1243" spans="1:6">
      <c r="A1243" t="s">
        <v>6674</v>
      </c>
      <c r="B1243" t="s">
        <v>5522</v>
      </c>
      <c r="C1243" t="s">
        <v>6673</v>
      </c>
      <c r="D1243" t="s">
        <v>1102</v>
      </c>
      <c r="E1243" t="s">
        <v>9135</v>
      </c>
      <c r="F1243" t="s">
        <v>10498</v>
      </c>
    </row>
    <row r="1244" spans="1:6">
      <c r="A1244" t="s">
        <v>3884</v>
      </c>
      <c r="B1244" t="s">
        <v>5522</v>
      </c>
      <c r="C1244" t="s">
        <v>3883</v>
      </c>
      <c r="D1244" t="s">
        <v>1102</v>
      </c>
      <c r="E1244" t="s">
        <v>9136</v>
      </c>
      <c r="F1244" t="s">
        <v>10498</v>
      </c>
    </row>
    <row r="1245" spans="1:6">
      <c r="A1245" t="s">
        <v>3890</v>
      </c>
      <c r="B1245" t="s">
        <v>5522</v>
      </c>
      <c r="C1245" t="s">
        <v>3889</v>
      </c>
      <c r="D1245" t="s">
        <v>1102</v>
      </c>
      <c r="E1245" t="s">
        <v>9137</v>
      </c>
      <c r="F1245" t="s">
        <v>10584</v>
      </c>
    </row>
    <row r="1246" spans="1:6">
      <c r="A1246" t="s">
        <v>6696</v>
      </c>
      <c r="B1246" t="s">
        <v>5522</v>
      </c>
      <c r="C1246" t="s">
        <v>6695</v>
      </c>
      <c r="D1246" t="s">
        <v>1102</v>
      </c>
      <c r="E1246" t="s">
        <v>9138</v>
      </c>
      <c r="F1246" t="s">
        <v>10498</v>
      </c>
    </row>
    <row r="1247" spans="1:6">
      <c r="A1247" t="s">
        <v>6706</v>
      </c>
      <c r="B1247" t="s">
        <v>5522</v>
      </c>
      <c r="C1247" t="s">
        <v>6705</v>
      </c>
      <c r="D1247" t="s">
        <v>1102</v>
      </c>
      <c r="E1247" t="s">
        <v>9139</v>
      </c>
      <c r="F1247" t="s">
        <v>10498</v>
      </c>
    </row>
    <row r="1248" spans="1:6">
      <c r="A1248" t="s">
        <v>3892</v>
      </c>
      <c r="B1248" t="s">
        <v>5522</v>
      </c>
      <c r="C1248" t="s">
        <v>3891</v>
      </c>
      <c r="D1248" t="s">
        <v>1102</v>
      </c>
      <c r="E1248" t="s">
        <v>9140</v>
      </c>
      <c r="F1248" t="s">
        <v>10498</v>
      </c>
    </row>
    <row r="1249" spans="1:6">
      <c r="A1249" t="s">
        <v>6651</v>
      </c>
      <c r="B1249" t="s">
        <v>5522</v>
      </c>
      <c r="C1249" t="s">
        <v>6650</v>
      </c>
      <c r="D1249" t="s">
        <v>1102</v>
      </c>
      <c r="E1249" t="s">
        <v>9141</v>
      </c>
      <c r="F1249" t="s">
        <v>10498</v>
      </c>
    </row>
    <row r="1250" spans="1:6">
      <c r="A1250" t="s">
        <v>3902</v>
      </c>
      <c r="B1250" t="s">
        <v>5522</v>
      </c>
      <c r="C1250" t="s">
        <v>3901</v>
      </c>
      <c r="D1250" t="s">
        <v>1102</v>
      </c>
      <c r="E1250" t="s">
        <v>9142</v>
      </c>
      <c r="F1250" t="s">
        <v>10498</v>
      </c>
    </row>
    <row r="1251" spans="1:6">
      <c r="A1251" t="s">
        <v>3923</v>
      </c>
      <c r="B1251" t="s">
        <v>5522</v>
      </c>
      <c r="C1251" t="s">
        <v>3922</v>
      </c>
      <c r="D1251" t="s">
        <v>1102</v>
      </c>
      <c r="E1251" t="s">
        <v>9143</v>
      </c>
      <c r="F1251" t="s">
        <v>10498</v>
      </c>
    </row>
    <row r="1252" spans="1:6">
      <c r="A1252" t="s">
        <v>6661</v>
      </c>
      <c r="B1252" t="s">
        <v>5522</v>
      </c>
      <c r="C1252" t="s">
        <v>6660</v>
      </c>
      <c r="D1252" t="s">
        <v>1102</v>
      </c>
      <c r="E1252" t="s">
        <v>9144</v>
      </c>
      <c r="F1252" t="s">
        <v>10498</v>
      </c>
    </row>
    <row r="1253" spans="1:6">
      <c r="A1253" t="s">
        <v>3927</v>
      </c>
      <c r="B1253" t="s">
        <v>5522</v>
      </c>
      <c r="C1253" t="s">
        <v>3926</v>
      </c>
      <c r="D1253" t="s">
        <v>1102</v>
      </c>
      <c r="E1253" t="s">
        <v>9145</v>
      </c>
      <c r="F1253" t="s">
        <v>10498</v>
      </c>
    </row>
    <row r="1254" spans="1:6">
      <c r="A1254" t="s">
        <v>1248</v>
      </c>
      <c r="B1254" t="s">
        <v>5522</v>
      </c>
      <c r="C1254" t="s">
        <v>6662</v>
      </c>
      <c r="D1254" t="s">
        <v>1102</v>
      </c>
      <c r="E1254" t="s">
        <v>9146</v>
      </c>
      <c r="F1254" t="s">
        <v>10498</v>
      </c>
    </row>
    <row r="1255" spans="1:6">
      <c r="A1255" t="s">
        <v>6698</v>
      </c>
      <c r="B1255" t="s">
        <v>5522</v>
      </c>
      <c r="C1255" t="s">
        <v>6697</v>
      </c>
      <c r="D1255" t="s">
        <v>1102</v>
      </c>
      <c r="E1255" t="s">
        <v>9147</v>
      </c>
      <c r="F1255" t="s">
        <v>10498</v>
      </c>
    </row>
    <row r="1256" spans="1:6">
      <c r="A1256" t="s">
        <v>3959</v>
      </c>
      <c r="B1256" t="s">
        <v>5522</v>
      </c>
      <c r="C1256" t="s">
        <v>3958</v>
      </c>
      <c r="D1256" t="s">
        <v>1102</v>
      </c>
      <c r="E1256" t="s">
        <v>9148</v>
      </c>
      <c r="F1256" t="s">
        <v>10498</v>
      </c>
    </row>
    <row r="1257" spans="1:6">
      <c r="A1257" t="s">
        <v>3961</v>
      </c>
      <c r="B1257" t="s">
        <v>5522</v>
      </c>
      <c r="C1257" t="s">
        <v>3960</v>
      </c>
      <c r="D1257" t="s">
        <v>1102</v>
      </c>
      <c r="E1257" t="s">
        <v>9149</v>
      </c>
      <c r="F1257" t="s">
        <v>10585</v>
      </c>
    </row>
    <row r="1258" spans="1:6">
      <c r="A1258" t="s">
        <v>3969</v>
      </c>
      <c r="B1258" t="s">
        <v>5522</v>
      </c>
      <c r="C1258" t="s">
        <v>3968</v>
      </c>
      <c r="D1258" t="s">
        <v>1102</v>
      </c>
      <c r="E1258" t="s">
        <v>9150</v>
      </c>
      <c r="F1258" t="s">
        <v>10498</v>
      </c>
    </row>
    <row r="1259" spans="1:6">
      <c r="A1259" t="s">
        <v>3976</v>
      </c>
      <c r="B1259" t="s">
        <v>5522</v>
      </c>
      <c r="C1259" t="s">
        <v>3975</v>
      </c>
      <c r="D1259" t="s">
        <v>1102</v>
      </c>
      <c r="E1259" t="s">
        <v>9151</v>
      </c>
      <c r="F1259" t="s">
        <v>10498</v>
      </c>
    </row>
    <row r="1260" spans="1:6">
      <c r="A1260" t="s">
        <v>3978</v>
      </c>
      <c r="B1260" t="s">
        <v>5522</v>
      </c>
      <c r="C1260" t="s">
        <v>3977</v>
      </c>
      <c r="D1260" t="s">
        <v>1102</v>
      </c>
      <c r="E1260" t="s">
        <v>9152</v>
      </c>
      <c r="F1260" t="s">
        <v>10498</v>
      </c>
    </row>
    <row r="1261" spans="1:6">
      <c r="A1261" t="s">
        <v>6664</v>
      </c>
      <c r="B1261" t="s">
        <v>5522</v>
      </c>
      <c r="C1261" t="s">
        <v>6663</v>
      </c>
      <c r="D1261" t="s">
        <v>1102</v>
      </c>
      <c r="E1261" t="s">
        <v>9153</v>
      </c>
      <c r="F1261" t="s">
        <v>10498</v>
      </c>
    </row>
    <row r="1262" spans="1:6">
      <c r="A1262" t="s">
        <v>6668</v>
      </c>
      <c r="B1262" t="s">
        <v>5522</v>
      </c>
      <c r="C1262" t="s">
        <v>6667</v>
      </c>
      <c r="D1262" t="s">
        <v>1102</v>
      </c>
      <c r="E1262" t="s">
        <v>9154</v>
      </c>
      <c r="F1262" t="s">
        <v>10498</v>
      </c>
    </row>
    <row r="1263" spans="1:6">
      <c r="A1263" t="s">
        <v>1574</v>
      </c>
      <c r="B1263" t="s">
        <v>5522</v>
      </c>
      <c r="C1263" t="s">
        <v>4051</v>
      </c>
      <c r="D1263" t="s">
        <v>1102</v>
      </c>
      <c r="E1263" t="s">
        <v>9155</v>
      </c>
      <c r="F1263" t="s">
        <v>10586</v>
      </c>
    </row>
    <row r="1264" spans="1:6">
      <c r="A1264" t="s">
        <v>4052</v>
      </c>
      <c r="B1264" t="s">
        <v>5522</v>
      </c>
      <c r="C1264" t="s">
        <v>4051</v>
      </c>
      <c r="D1264" t="s">
        <v>1102</v>
      </c>
      <c r="E1264" t="s">
        <v>9156</v>
      </c>
      <c r="F1264" t="s">
        <v>10586</v>
      </c>
    </row>
    <row r="1265" spans="1:6">
      <c r="A1265" t="s">
        <v>6655</v>
      </c>
      <c r="B1265" t="s">
        <v>5522</v>
      </c>
      <c r="C1265" t="s">
        <v>6654</v>
      </c>
      <c r="D1265" t="s">
        <v>1102</v>
      </c>
      <c r="E1265" t="s">
        <v>9157</v>
      </c>
      <c r="F1265" t="s">
        <v>10586</v>
      </c>
    </row>
    <row r="1266" spans="1:6">
      <c r="A1266" t="s">
        <v>4058</v>
      </c>
      <c r="B1266" t="s">
        <v>5522</v>
      </c>
      <c r="C1266" t="s">
        <v>4057</v>
      </c>
      <c r="D1266" t="s">
        <v>1102</v>
      </c>
      <c r="E1266" t="s">
        <v>9158</v>
      </c>
      <c r="F1266" t="s">
        <v>10587</v>
      </c>
    </row>
    <row r="1267" spans="1:6">
      <c r="A1267" t="s">
        <v>4060</v>
      </c>
      <c r="B1267" t="s">
        <v>5522</v>
      </c>
      <c r="C1267" t="s">
        <v>4059</v>
      </c>
      <c r="D1267" t="s">
        <v>1102</v>
      </c>
      <c r="E1267" t="s">
        <v>9159</v>
      </c>
      <c r="F1267" t="s">
        <v>10498</v>
      </c>
    </row>
    <row r="1268" spans="1:6">
      <c r="A1268" t="s">
        <v>4064</v>
      </c>
      <c r="B1268" t="s">
        <v>5522</v>
      </c>
      <c r="C1268" t="s">
        <v>4063</v>
      </c>
      <c r="D1268" t="s">
        <v>1102</v>
      </c>
      <c r="E1268" t="s">
        <v>9160</v>
      </c>
      <c r="F1268" t="s">
        <v>10498</v>
      </c>
    </row>
    <row r="1269" spans="1:6">
      <c r="A1269" t="s">
        <v>6708</v>
      </c>
      <c r="B1269" t="s">
        <v>5522</v>
      </c>
      <c r="C1269" t="s">
        <v>6707</v>
      </c>
      <c r="D1269" t="s">
        <v>1102</v>
      </c>
      <c r="E1269" t="s">
        <v>9161</v>
      </c>
      <c r="F1269" t="s">
        <v>10498</v>
      </c>
    </row>
    <row r="1270" spans="1:6">
      <c r="A1270" t="s">
        <v>4082</v>
      </c>
      <c r="B1270" t="s">
        <v>5522</v>
      </c>
      <c r="C1270" t="s">
        <v>4081</v>
      </c>
      <c r="D1270" t="s">
        <v>1102</v>
      </c>
      <c r="E1270" t="s">
        <v>9162</v>
      </c>
      <c r="F1270" t="s">
        <v>10498</v>
      </c>
    </row>
    <row r="1271" spans="1:6">
      <c r="A1271" t="s">
        <v>4086</v>
      </c>
      <c r="B1271" t="s">
        <v>5522</v>
      </c>
      <c r="C1271" t="s">
        <v>4085</v>
      </c>
      <c r="D1271" t="s">
        <v>1102</v>
      </c>
      <c r="E1271" t="s">
        <v>9163</v>
      </c>
      <c r="F1271" t="s">
        <v>10498</v>
      </c>
    </row>
    <row r="1272" spans="1:6">
      <c r="A1272" t="s">
        <v>4105</v>
      </c>
      <c r="B1272" t="s">
        <v>5522</v>
      </c>
      <c r="C1272" t="s">
        <v>4104</v>
      </c>
      <c r="D1272" t="s">
        <v>1102</v>
      </c>
      <c r="E1272" t="s">
        <v>9164</v>
      </c>
      <c r="F1272" t="s">
        <v>10498</v>
      </c>
    </row>
    <row r="1273" spans="1:6">
      <c r="A1273" t="s">
        <v>6680</v>
      </c>
      <c r="B1273" t="s">
        <v>5522</v>
      </c>
      <c r="C1273" t="s">
        <v>6679</v>
      </c>
      <c r="D1273" t="s">
        <v>1102</v>
      </c>
      <c r="E1273" t="s">
        <v>9165</v>
      </c>
      <c r="F1273" t="s">
        <v>10498</v>
      </c>
    </row>
    <row r="1274" spans="1:6">
      <c r="A1274" t="s">
        <v>4109</v>
      </c>
      <c r="B1274" t="s">
        <v>5522</v>
      </c>
      <c r="C1274" t="s">
        <v>4108</v>
      </c>
      <c r="D1274" t="s">
        <v>1102</v>
      </c>
      <c r="E1274" t="s">
        <v>9166</v>
      </c>
      <c r="F1274" t="s">
        <v>10498</v>
      </c>
    </row>
    <row r="1275" spans="1:6">
      <c r="A1275" t="s">
        <v>6682</v>
      </c>
      <c r="B1275" t="s">
        <v>5522</v>
      </c>
      <c r="C1275" t="s">
        <v>6681</v>
      </c>
      <c r="D1275" t="s">
        <v>1102</v>
      </c>
      <c r="E1275" t="s">
        <v>9167</v>
      </c>
      <c r="F1275" t="s">
        <v>10498</v>
      </c>
    </row>
    <row r="1276" spans="1:6">
      <c r="A1276" t="s">
        <v>6678</v>
      </c>
      <c r="B1276" t="s">
        <v>5522</v>
      </c>
      <c r="C1276" t="s">
        <v>6677</v>
      </c>
      <c r="D1276" t="s">
        <v>1102</v>
      </c>
      <c r="E1276" t="s">
        <v>9168</v>
      </c>
      <c r="F1276" t="s">
        <v>10498</v>
      </c>
    </row>
    <row r="1277" spans="1:6">
      <c r="A1277" t="s">
        <v>4121</v>
      </c>
      <c r="B1277" t="s">
        <v>5522</v>
      </c>
      <c r="C1277" t="s">
        <v>4120</v>
      </c>
      <c r="D1277" t="s">
        <v>1102</v>
      </c>
      <c r="E1277" t="s">
        <v>9169</v>
      </c>
      <c r="F1277" t="s">
        <v>10498</v>
      </c>
    </row>
    <row r="1278" spans="1:6">
      <c r="A1278" t="s">
        <v>4140</v>
      </c>
      <c r="B1278" t="s">
        <v>5522</v>
      </c>
      <c r="C1278" t="s">
        <v>4139</v>
      </c>
      <c r="D1278" t="s">
        <v>1102</v>
      </c>
      <c r="E1278" t="s">
        <v>9170</v>
      </c>
      <c r="F1278" t="s">
        <v>10498</v>
      </c>
    </row>
    <row r="1279" spans="1:6">
      <c r="A1279" t="s">
        <v>6684</v>
      </c>
      <c r="B1279" t="s">
        <v>5522</v>
      </c>
      <c r="C1279" t="s">
        <v>6683</v>
      </c>
      <c r="D1279" t="s">
        <v>1102</v>
      </c>
      <c r="E1279" t="s">
        <v>9171</v>
      </c>
      <c r="F1279" t="s">
        <v>10498</v>
      </c>
    </row>
    <row r="1280" spans="1:6">
      <c r="A1280" t="s">
        <v>4150</v>
      </c>
      <c r="B1280" t="s">
        <v>5522</v>
      </c>
      <c r="C1280" t="s">
        <v>4149</v>
      </c>
      <c r="D1280" t="s">
        <v>1102</v>
      </c>
      <c r="E1280" t="s">
        <v>9172</v>
      </c>
      <c r="F1280" t="s">
        <v>10498</v>
      </c>
    </row>
    <row r="1281" spans="1:6">
      <c r="A1281" t="s">
        <v>7132</v>
      </c>
      <c r="B1281" t="s">
        <v>5522</v>
      </c>
      <c r="C1281" t="s">
        <v>7396</v>
      </c>
      <c r="D1281" t="s">
        <v>1102</v>
      </c>
      <c r="E1281" t="s">
        <v>9173</v>
      </c>
      <c r="F1281" t="s">
        <v>10498</v>
      </c>
    </row>
    <row r="1282" spans="1:6">
      <c r="A1282" t="s">
        <v>6710</v>
      </c>
      <c r="B1282" t="s">
        <v>5522</v>
      </c>
      <c r="C1282" t="s">
        <v>6709</v>
      </c>
      <c r="D1282" t="s">
        <v>1102</v>
      </c>
      <c r="E1282" t="s">
        <v>9174</v>
      </c>
      <c r="F1282" t="s">
        <v>10498</v>
      </c>
    </row>
    <row r="1283" spans="1:6">
      <c r="A1283" t="s">
        <v>4151</v>
      </c>
      <c r="B1283" t="s">
        <v>5522</v>
      </c>
      <c r="C1283" t="s">
        <v>7397</v>
      </c>
      <c r="D1283" t="s">
        <v>1102</v>
      </c>
      <c r="E1283" t="s">
        <v>9175</v>
      </c>
      <c r="F1283" t="s">
        <v>10498</v>
      </c>
    </row>
    <row r="1284" spans="1:6">
      <c r="A1284" t="s">
        <v>4153</v>
      </c>
      <c r="B1284" t="s">
        <v>5522</v>
      </c>
      <c r="C1284" t="s">
        <v>4152</v>
      </c>
      <c r="D1284" t="s">
        <v>1102</v>
      </c>
      <c r="E1284" t="s">
        <v>9176</v>
      </c>
      <c r="F1284" t="s">
        <v>10498</v>
      </c>
    </row>
    <row r="1285" spans="1:6">
      <c r="A1285" t="s">
        <v>4155</v>
      </c>
      <c r="B1285" t="s">
        <v>5522</v>
      </c>
      <c r="C1285" t="s">
        <v>4154</v>
      </c>
      <c r="D1285" t="s">
        <v>1102</v>
      </c>
      <c r="E1285" t="s">
        <v>9177</v>
      </c>
      <c r="F1285" t="s">
        <v>10498</v>
      </c>
    </row>
    <row r="1286" spans="1:6">
      <c r="A1286" t="s">
        <v>6686</v>
      </c>
      <c r="B1286" t="s">
        <v>5522</v>
      </c>
      <c r="C1286" t="s">
        <v>6685</v>
      </c>
      <c r="D1286" t="s">
        <v>1102</v>
      </c>
      <c r="E1286" t="s">
        <v>9178</v>
      </c>
      <c r="F1286" t="s">
        <v>10498</v>
      </c>
    </row>
    <row r="1287" spans="1:6">
      <c r="A1287" t="s">
        <v>6700</v>
      </c>
      <c r="B1287" t="s">
        <v>5522</v>
      </c>
      <c r="C1287" t="s">
        <v>6699</v>
      </c>
      <c r="D1287" t="s">
        <v>1102</v>
      </c>
      <c r="E1287" t="s">
        <v>9179</v>
      </c>
      <c r="F1287" t="s">
        <v>10498</v>
      </c>
    </row>
    <row r="1288" spans="1:6">
      <c r="A1288" t="s">
        <v>4264</v>
      </c>
      <c r="B1288" t="s">
        <v>5522</v>
      </c>
      <c r="C1288" t="s">
        <v>4263</v>
      </c>
      <c r="D1288" t="s">
        <v>1102</v>
      </c>
      <c r="E1288" t="s">
        <v>9180</v>
      </c>
      <c r="F1288" t="s">
        <v>10498</v>
      </c>
    </row>
    <row r="1289" spans="1:6">
      <c r="A1289" t="s">
        <v>4321</v>
      </c>
      <c r="B1289" t="s">
        <v>5522</v>
      </c>
      <c r="C1289" t="s">
        <v>4320</v>
      </c>
      <c r="D1289" t="s">
        <v>1102</v>
      </c>
      <c r="E1289" t="s">
        <v>9181</v>
      </c>
      <c r="F1289" t="s">
        <v>10498</v>
      </c>
    </row>
    <row r="1290" spans="1:6">
      <c r="A1290" t="s">
        <v>4323</v>
      </c>
      <c r="B1290" t="s">
        <v>5522</v>
      </c>
      <c r="C1290" t="s">
        <v>4322</v>
      </c>
      <c r="D1290" t="s">
        <v>1102</v>
      </c>
      <c r="E1290" t="s">
        <v>9182</v>
      </c>
      <c r="F1290" t="s">
        <v>10588</v>
      </c>
    </row>
    <row r="1291" spans="1:6">
      <c r="A1291" t="s">
        <v>4325</v>
      </c>
      <c r="B1291" t="s">
        <v>5522</v>
      </c>
      <c r="C1291" t="s">
        <v>4324</v>
      </c>
      <c r="D1291" t="s">
        <v>1102</v>
      </c>
      <c r="E1291" t="s">
        <v>9183</v>
      </c>
      <c r="F1291" t="s">
        <v>10498</v>
      </c>
    </row>
    <row r="1292" spans="1:6">
      <c r="A1292" t="s">
        <v>6688</v>
      </c>
      <c r="B1292" t="s">
        <v>5522</v>
      </c>
      <c r="C1292" t="s">
        <v>6687</v>
      </c>
      <c r="D1292" t="s">
        <v>1102</v>
      </c>
      <c r="E1292" t="s">
        <v>9184</v>
      </c>
      <c r="F1292" t="s">
        <v>10498</v>
      </c>
    </row>
    <row r="1293" spans="1:6">
      <c r="A1293" t="s">
        <v>4365</v>
      </c>
      <c r="B1293" t="s">
        <v>5522</v>
      </c>
      <c r="C1293" t="s">
        <v>4364</v>
      </c>
      <c r="D1293" t="s">
        <v>1102</v>
      </c>
      <c r="E1293" t="s">
        <v>9185</v>
      </c>
      <c r="F1293" t="s">
        <v>10498</v>
      </c>
    </row>
    <row r="1294" spans="1:6">
      <c r="A1294" t="s">
        <v>4369</v>
      </c>
      <c r="B1294" t="s">
        <v>5522</v>
      </c>
      <c r="C1294" t="s">
        <v>4368</v>
      </c>
      <c r="D1294" t="s">
        <v>1102</v>
      </c>
      <c r="E1294" t="s">
        <v>9186</v>
      </c>
      <c r="F1294" t="s">
        <v>10498</v>
      </c>
    </row>
    <row r="1295" spans="1:6">
      <c r="A1295" t="s">
        <v>4375</v>
      </c>
      <c r="B1295" t="s">
        <v>5522</v>
      </c>
      <c r="C1295" t="s">
        <v>4374</v>
      </c>
      <c r="D1295" t="s">
        <v>1102</v>
      </c>
      <c r="E1295" t="s">
        <v>9187</v>
      </c>
      <c r="F1295" t="s">
        <v>10498</v>
      </c>
    </row>
    <row r="1296" spans="1:6">
      <c r="A1296" t="s">
        <v>4383</v>
      </c>
      <c r="B1296" t="s">
        <v>5522</v>
      </c>
      <c r="C1296" t="s">
        <v>4382</v>
      </c>
      <c r="D1296" t="s">
        <v>1102</v>
      </c>
      <c r="E1296" t="s">
        <v>9188</v>
      </c>
      <c r="F1296" t="s">
        <v>10498</v>
      </c>
    </row>
    <row r="1297" spans="1:6">
      <c r="A1297" t="s">
        <v>4393</v>
      </c>
      <c r="B1297" t="s">
        <v>5522</v>
      </c>
      <c r="C1297" t="s">
        <v>4392</v>
      </c>
      <c r="D1297" t="s">
        <v>1102</v>
      </c>
      <c r="E1297" t="s">
        <v>9189</v>
      </c>
      <c r="F1297" t="s">
        <v>10498</v>
      </c>
    </row>
    <row r="1298" spans="1:6">
      <c r="A1298" t="s">
        <v>4419</v>
      </c>
      <c r="B1298" t="s">
        <v>5522</v>
      </c>
      <c r="C1298" t="s">
        <v>4418</v>
      </c>
      <c r="D1298" t="s">
        <v>1102</v>
      </c>
      <c r="E1298" t="s">
        <v>9190</v>
      </c>
      <c r="F1298" t="s">
        <v>10498</v>
      </c>
    </row>
    <row r="1299" spans="1:6">
      <c r="A1299" t="s">
        <v>3293</v>
      </c>
      <c r="B1299" t="s">
        <v>5522</v>
      </c>
      <c r="C1299" t="s">
        <v>3292</v>
      </c>
      <c r="D1299" t="s">
        <v>1110</v>
      </c>
      <c r="E1299" t="s">
        <v>9191</v>
      </c>
      <c r="F1299" t="s">
        <v>10589</v>
      </c>
    </row>
    <row r="1300" spans="1:6">
      <c r="A1300" t="s">
        <v>6716</v>
      </c>
      <c r="B1300" t="s">
        <v>5522</v>
      </c>
      <c r="C1300" t="s">
        <v>6715</v>
      </c>
      <c r="D1300" t="s">
        <v>1110</v>
      </c>
      <c r="E1300" t="s">
        <v>9192</v>
      </c>
      <c r="F1300" t="s">
        <v>10498</v>
      </c>
    </row>
    <row r="1301" spans="1:6">
      <c r="A1301" t="s">
        <v>4297</v>
      </c>
      <c r="B1301" t="s">
        <v>5522</v>
      </c>
      <c r="C1301" t="s">
        <v>4296</v>
      </c>
      <c r="D1301" t="s">
        <v>1110</v>
      </c>
      <c r="E1301" t="s">
        <v>9193</v>
      </c>
      <c r="F1301" t="s">
        <v>10589</v>
      </c>
    </row>
    <row r="1302" spans="1:6">
      <c r="A1302" t="s">
        <v>3264</v>
      </c>
      <c r="B1302" t="s">
        <v>5522</v>
      </c>
      <c r="C1302" t="s">
        <v>3263</v>
      </c>
      <c r="D1302" t="s">
        <v>1113</v>
      </c>
      <c r="E1302" t="s">
        <v>9194</v>
      </c>
      <c r="F1302" t="s">
        <v>10498</v>
      </c>
    </row>
    <row r="1303" spans="1:6">
      <c r="A1303" t="s">
        <v>7133</v>
      </c>
      <c r="B1303" t="s">
        <v>5522</v>
      </c>
      <c r="C1303" t="s">
        <v>3312</v>
      </c>
      <c r="D1303" t="s">
        <v>1113</v>
      </c>
      <c r="E1303" t="s">
        <v>9195</v>
      </c>
      <c r="F1303" t="s">
        <v>10498</v>
      </c>
    </row>
    <row r="1304" spans="1:6">
      <c r="A1304" t="s">
        <v>3313</v>
      </c>
      <c r="B1304" t="s">
        <v>5522</v>
      </c>
      <c r="C1304" t="s">
        <v>3312</v>
      </c>
      <c r="D1304" t="s">
        <v>1113</v>
      </c>
      <c r="E1304" t="s">
        <v>9196</v>
      </c>
      <c r="F1304" t="s">
        <v>10590</v>
      </c>
    </row>
    <row r="1305" spans="1:6">
      <c r="A1305" t="s">
        <v>3314</v>
      </c>
      <c r="B1305" t="s">
        <v>5522</v>
      </c>
      <c r="C1305" t="s">
        <v>3312</v>
      </c>
      <c r="D1305" t="s">
        <v>1113</v>
      </c>
      <c r="E1305" t="s">
        <v>9197</v>
      </c>
      <c r="F1305" t="s">
        <v>10498</v>
      </c>
    </row>
    <row r="1306" spans="1:6">
      <c r="A1306" t="s">
        <v>3352</v>
      </c>
      <c r="B1306" t="s">
        <v>5522</v>
      </c>
      <c r="C1306" t="s">
        <v>3351</v>
      </c>
      <c r="D1306" t="s">
        <v>1113</v>
      </c>
      <c r="E1306" t="s">
        <v>9198</v>
      </c>
      <c r="F1306" t="s">
        <v>10591</v>
      </c>
    </row>
    <row r="1307" spans="1:6">
      <c r="A1307" t="s">
        <v>3435</v>
      </c>
      <c r="B1307" t="s">
        <v>5522</v>
      </c>
      <c r="C1307" t="s">
        <v>3434</v>
      </c>
      <c r="D1307" t="s">
        <v>1113</v>
      </c>
      <c r="E1307" t="s">
        <v>9199</v>
      </c>
      <c r="F1307" t="s">
        <v>10592</v>
      </c>
    </row>
    <row r="1308" spans="1:6">
      <c r="A1308" t="s">
        <v>3468</v>
      </c>
      <c r="B1308" t="s">
        <v>5522</v>
      </c>
      <c r="C1308" t="s">
        <v>3467</v>
      </c>
      <c r="D1308" t="s">
        <v>1113</v>
      </c>
      <c r="E1308" t="s">
        <v>9200</v>
      </c>
      <c r="F1308" t="s">
        <v>10498</v>
      </c>
    </row>
    <row r="1309" spans="1:6">
      <c r="A1309" t="s">
        <v>3470</v>
      </c>
      <c r="B1309" t="s">
        <v>5522</v>
      </c>
      <c r="C1309" t="s">
        <v>3469</v>
      </c>
      <c r="D1309" t="s">
        <v>1113</v>
      </c>
      <c r="E1309" t="s">
        <v>9201</v>
      </c>
      <c r="F1309" t="s">
        <v>10498</v>
      </c>
    </row>
    <row r="1310" spans="1:6">
      <c r="A1310" t="s">
        <v>3478</v>
      </c>
      <c r="B1310" t="s">
        <v>5522</v>
      </c>
      <c r="C1310" t="s">
        <v>3477</v>
      </c>
      <c r="D1310" t="s">
        <v>1113</v>
      </c>
      <c r="E1310" t="s">
        <v>9202</v>
      </c>
      <c r="F1310" t="s">
        <v>10593</v>
      </c>
    </row>
    <row r="1311" spans="1:6">
      <c r="A1311" t="s">
        <v>3495</v>
      </c>
      <c r="B1311" t="s">
        <v>5522</v>
      </c>
      <c r="C1311" t="s">
        <v>3494</v>
      </c>
      <c r="D1311" t="s">
        <v>1113</v>
      </c>
      <c r="E1311" t="s">
        <v>9203</v>
      </c>
      <c r="F1311" t="s">
        <v>10498</v>
      </c>
    </row>
    <row r="1312" spans="1:6">
      <c r="A1312" t="s">
        <v>3525</v>
      </c>
      <c r="B1312" t="s">
        <v>5522</v>
      </c>
      <c r="C1312" t="s">
        <v>3524</v>
      </c>
      <c r="D1312" t="s">
        <v>1113</v>
      </c>
      <c r="E1312" t="s">
        <v>9204</v>
      </c>
      <c r="F1312" t="s">
        <v>10594</v>
      </c>
    </row>
    <row r="1313" spans="1:6">
      <c r="A1313" t="s">
        <v>3527</v>
      </c>
      <c r="B1313" t="s">
        <v>5522</v>
      </c>
      <c r="C1313" t="s">
        <v>3526</v>
      </c>
      <c r="D1313" t="s">
        <v>1113</v>
      </c>
      <c r="E1313" t="s">
        <v>9205</v>
      </c>
      <c r="F1313" t="s">
        <v>10498</v>
      </c>
    </row>
    <row r="1314" spans="1:6">
      <c r="A1314" t="s">
        <v>3577</v>
      </c>
      <c r="B1314" t="s">
        <v>5522</v>
      </c>
      <c r="C1314" t="s">
        <v>3576</v>
      </c>
      <c r="D1314" t="s">
        <v>1113</v>
      </c>
      <c r="E1314" t="s">
        <v>9206</v>
      </c>
      <c r="F1314" t="s">
        <v>10498</v>
      </c>
    </row>
    <row r="1315" spans="1:6">
      <c r="A1315" t="s">
        <v>3583</v>
      </c>
      <c r="B1315" t="s">
        <v>5522</v>
      </c>
      <c r="C1315" t="s">
        <v>3582</v>
      </c>
      <c r="D1315" t="s">
        <v>1113</v>
      </c>
      <c r="E1315" t="s">
        <v>9207</v>
      </c>
      <c r="F1315" t="s">
        <v>10595</v>
      </c>
    </row>
    <row r="1316" spans="1:6">
      <c r="A1316" t="s">
        <v>3587</v>
      </c>
      <c r="B1316" t="s">
        <v>5522</v>
      </c>
      <c r="C1316" t="s">
        <v>3586</v>
      </c>
      <c r="D1316" t="s">
        <v>1113</v>
      </c>
      <c r="E1316" t="s">
        <v>9208</v>
      </c>
      <c r="F1316" t="s">
        <v>10498</v>
      </c>
    </row>
    <row r="1317" spans="1:6">
      <c r="A1317" t="s">
        <v>3801</v>
      </c>
      <c r="B1317" t="s">
        <v>5522</v>
      </c>
      <c r="C1317" t="s">
        <v>3800</v>
      </c>
      <c r="D1317" t="s">
        <v>1113</v>
      </c>
      <c r="E1317" t="s">
        <v>9209</v>
      </c>
      <c r="F1317" t="s">
        <v>10498</v>
      </c>
    </row>
    <row r="1318" spans="1:6">
      <c r="A1318" t="s">
        <v>3823</v>
      </c>
      <c r="B1318" t="s">
        <v>5522</v>
      </c>
      <c r="C1318" t="s">
        <v>3822</v>
      </c>
      <c r="D1318" t="s">
        <v>1113</v>
      </c>
      <c r="E1318" t="s">
        <v>9210</v>
      </c>
      <c r="F1318" t="s">
        <v>10498</v>
      </c>
    </row>
    <row r="1319" spans="1:6">
      <c r="A1319" t="s">
        <v>3898</v>
      </c>
      <c r="B1319" t="s">
        <v>5522</v>
      </c>
      <c r="C1319" t="s">
        <v>3897</v>
      </c>
      <c r="D1319" t="s">
        <v>1113</v>
      </c>
      <c r="E1319" t="s">
        <v>9211</v>
      </c>
      <c r="F1319" t="s">
        <v>10498</v>
      </c>
    </row>
    <row r="1320" spans="1:6">
      <c r="A1320" t="s">
        <v>3944</v>
      </c>
      <c r="B1320" t="s">
        <v>5522</v>
      </c>
      <c r="C1320" t="s">
        <v>3943</v>
      </c>
      <c r="D1320" t="s">
        <v>1113</v>
      </c>
      <c r="E1320" t="s">
        <v>9212</v>
      </c>
      <c r="F1320" t="s">
        <v>10596</v>
      </c>
    </row>
    <row r="1321" spans="1:6">
      <c r="A1321" t="s">
        <v>3940</v>
      </c>
      <c r="B1321" t="s">
        <v>5522</v>
      </c>
      <c r="C1321" t="s">
        <v>7398</v>
      </c>
      <c r="D1321" t="s">
        <v>1113</v>
      </c>
      <c r="E1321" t="s">
        <v>9213</v>
      </c>
      <c r="F1321" t="s">
        <v>10498</v>
      </c>
    </row>
    <row r="1322" spans="1:6">
      <c r="A1322" t="s">
        <v>4002</v>
      </c>
      <c r="B1322" t="s">
        <v>5522</v>
      </c>
      <c r="C1322" t="s">
        <v>4001</v>
      </c>
      <c r="D1322" t="s">
        <v>1113</v>
      </c>
      <c r="E1322" t="s">
        <v>9214</v>
      </c>
      <c r="F1322" t="s">
        <v>10498</v>
      </c>
    </row>
    <row r="1323" spans="1:6">
      <c r="A1323" t="s">
        <v>4134</v>
      </c>
      <c r="B1323" t="s">
        <v>5522</v>
      </c>
      <c r="C1323" t="s">
        <v>4133</v>
      </c>
      <c r="D1323" t="s">
        <v>1113</v>
      </c>
      <c r="E1323" t="s">
        <v>9215</v>
      </c>
      <c r="F1323" t="s">
        <v>10498</v>
      </c>
    </row>
    <row r="1324" spans="1:6">
      <c r="A1324" t="s">
        <v>4146</v>
      </c>
      <c r="B1324" t="s">
        <v>5522</v>
      </c>
      <c r="C1324" t="s">
        <v>4145</v>
      </c>
      <c r="D1324" t="s">
        <v>1113</v>
      </c>
      <c r="E1324" t="s">
        <v>9216</v>
      </c>
      <c r="F1324" t="s">
        <v>10498</v>
      </c>
    </row>
    <row r="1325" spans="1:6">
      <c r="A1325" t="s">
        <v>4266</v>
      </c>
      <c r="B1325" t="s">
        <v>5522</v>
      </c>
      <c r="C1325" t="s">
        <v>4265</v>
      </c>
      <c r="D1325" t="s">
        <v>1113</v>
      </c>
      <c r="E1325" t="s">
        <v>9217</v>
      </c>
      <c r="F1325" t="s">
        <v>10597</v>
      </c>
    </row>
    <row r="1326" spans="1:6">
      <c r="A1326" t="s">
        <v>4424</v>
      </c>
      <c r="B1326" t="s">
        <v>5522</v>
      </c>
      <c r="C1326" t="s">
        <v>4423</v>
      </c>
      <c r="D1326" t="s">
        <v>1113</v>
      </c>
      <c r="E1326" t="s">
        <v>9218</v>
      </c>
      <c r="F1326" t="s">
        <v>10498</v>
      </c>
    </row>
    <row r="1327" spans="1:6">
      <c r="A1327" t="s">
        <v>6718</v>
      </c>
      <c r="B1327" t="s">
        <v>5522</v>
      </c>
      <c r="C1327" t="s">
        <v>6717</v>
      </c>
      <c r="D1327" t="s">
        <v>6717</v>
      </c>
      <c r="E1327" t="s">
        <v>9219</v>
      </c>
      <c r="F1327" t="s">
        <v>10498</v>
      </c>
    </row>
    <row r="1328" spans="1:6">
      <c r="A1328" t="s">
        <v>3193</v>
      </c>
      <c r="B1328" t="s">
        <v>5522</v>
      </c>
      <c r="C1328" t="s">
        <v>3192</v>
      </c>
      <c r="D1328" t="s">
        <v>1117</v>
      </c>
      <c r="E1328" t="s">
        <v>9220</v>
      </c>
      <c r="F1328" t="s">
        <v>10498</v>
      </c>
    </row>
    <row r="1329" spans="1:6">
      <c r="A1329" t="s">
        <v>3234</v>
      </c>
      <c r="B1329" t="s">
        <v>5522</v>
      </c>
      <c r="C1329" t="s">
        <v>3233</v>
      </c>
      <c r="D1329" t="s">
        <v>1117</v>
      </c>
      <c r="E1329" t="s">
        <v>9221</v>
      </c>
      <c r="F1329" t="s">
        <v>10498</v>
      </c>
    </row>
    <row r="1330" spans="1:6">
      <c r="A1330" t="s">
        <v>3246</v>
      </c>
      <c r="B1330" t="s">
        <v>5522</v>
      </c>
      <c r="C1330" t="s">
        <v>3245</v>
      </c>
      <c r="D1330" t="s">
        <v>1117</v>
      </c>
      <c r="E1330" t="s">
        <v>9222</v>
      </c>
      <c r="F1330" t="s">
        <v>10498</v>
      </c>
    </row>
    <row r="1331" spans="1:6">
      <c r="A1331" t="s">
        <v>3248</v>
      </c>
      <c r="B1331" t="s">
        <v>5522</v>
      </c>
      <c r="C1331" t="s">
        <v>3247</v>
      </c>
      <c r="D1331" t="s">
        <v>1117</v>
      </c>
      <c r="E1331" t="s">
        <v>9223</v>
      </c>
      <c r="F1331" t="s">
        <v>10598</v>
      </c>
    </row>
    <row r="1332" spans="1:6">
      <c r="A1332" t="s">
        <v>3414</v>
      </c>
      <c r="B1332" t="s">
        <v>5522</v>
      </c>
      <c r="C1332" t="s">
        <v>3413</v>
      </c>
      <c r="D1332" t="s">
        <v>1117</v>
      </c>
      <c r="E1332" t="s">
        <v>9224</v>
      </c>
      <c r="F1332" t="s">
        <v>10498</v>
      </c>
    </row>
    <row r="1333" spans="1:6">
      <c r="A1333" t="s">
        <v>3423</v>
      </c>
      <c r="B1333" t="s">
        <v>5522</v>
      </c>
      <c r="C1333" t="s">
        <v>3422</v>
      </c>
      <c r="D1333" t="s">
        <v>1117</v>
      </c>
      <c r="E1333" t="s">
        <v>9225</v>
      </c>
      <c r="F1333" t="s">
        <v>10498</v>
      </c>
    </row>
    <row r="1334" spans="1:6">
      <c r="A1334" t="s">
        <v>3601</v>
      </c>
      <c r="B1334" t="s">
        <v>5522</v>
      </c>
      <c r="C1334" t="s">
        <v>3600</v>
      </c>
      <c r="D1334" t="s">
        <v>1117</v>
      </c>
      <c r="E1334" t="s">
        <v>9226</v>
      </c>
      <c r="F1334" t="s">
        <v>10498</v>
      </c>
    </row>
    <row r="1335" spans="1:6">
      <c r="A1335" t="s">
        <v>3623</v>
      </c>
      <c r="B1335" t="s">
        <v>5522</v>
      </c>
      <c r="C1335" t="s">
        <v>3622</v>
      </c>
      <c r="D1335" t="s">
        <v>1117</v>
      </c>
      <c r="E1335" t="s">
        <v>9227</v>
      </c>
      <c r="F1335" t="s">
        <v>10498</v>
      </c>
    </row>
    <row r="1336" spans="1:6">
      <c r="A1336" t="s">
        <v>3631</v>
      </c>
      <c r="B1336" t="s">
        <v>5522</v>
      </c>
      <c r="C1336" t="s">
        <v>3630</v>
      </c>
      <c r="D1336" t="s">
        <v>1117</v>
      </c>
      <c r="E1336" t="s">
        <v>9228</v>
      </c>
      <c r="F1336" t="s">
        <v>10498</v>
      </c>
    </row>
    <row r="1337" spans="1:6">
      <c r="A1337" t="s">
        <v>3664</v>
      </c>
      <c r="B1337" t="s">
        <v>5522</v>
      </c>
      <c r="C1337" t="s">
        <v>3663</v>
      </c>
      <c r="D1337" t="s">
        <v>1117</v>
      </c>
      <c r="E1337" t="s">
        <v>9229</v>
      </c>
      <c r="F1337" t="s">
        <v>10498</v>
      </c>
    </row>
    <row r="1338" spans="1:6">
      <c r="A1338" t="s">
        <v>3670</v>
      </c>
      <c r="B1338" t="s">
        <v>5522</v>
      </c>
      <c r="C1338" t="s">
        <v>3669</v>
      </c>
      <c r="D1338" t="s">
        <v>1117</v>
      </c>
      <c r="E1338" t="s">
        <v>9230</v>
      </c>
      <c r="F1338" t="s">
        <v>10498</v>
      </c>
    </row>
    <row r="1339" spans="1:6">
      <c r="A1339" t="s">
        <v>3676</v>
      </c>
      <c r="B1339" t="s">
        <v>5522</v>
      </c>
      <c r="C1339" t="s">
        <v>3675</v>
      </c>
      <c r="D1339" t="s">
        <v>1117</v>
      </c>
      <c r="E1339" t="s">
        <v>9231</v>
      </c>
      <c r="F1339" t="s">
        <v>10498</v>
      </c>
    </row>
    <row r="1340" spans="1:6">
      <c r="A1340" t="s">
        <v>3682</v>
      </c>
      <c r="B1340" t="s">
        <v>5522</v>
      </c>
      <c r="C1340" t="s">
        <v>3681</v>
      </c>
      <c r="D1340" t="s">
        <v>1117</v>
      </c>
      <c r="E1340" t="s">
        <v>9232</v>
      </c>
      <c r="F1340" t="s">
        <v>10498</v>
      </c>
    </row>
    <row r="1341" spans="1:6">
      <c r="A1341" t="s">
        <v>3686</v>
      </c>
      <c r="B1341" t="s">
        <v>5522</v>
      </c>
      <c r="C1341" t="s">
        <v>3685</v>
      </c>
      <c r="D1341" t="s">
        <v>1117</v>
      </c>
      <c r="E1341" t="s">
        <v>9233</v>
      </c>
      <c r="F1341" t="s">
        <v>10498</v>
      </c>
    </row>
    <row r="1342" spans="1:6">
      <c r="A1342" t="s">
        <v>3688</v>
      </c>
      <c r="B1342" t="s">
        <v>5522</v>
      </c>
      <c r="C1342" t="s">
        <v>3687</v>
      </c>
      <c r="D1342" t="s">
        <v>1117</v>
      </c>
      <c r="E1342" t="s">
        <v>9234</v>
      </c>
      <c r="F1342" t="s">
        <v>10498</v>
      </c>
    </row>
    <row r="1343" spans="1:6">
      <c r="A1343" t="s">
        <v>3696</v>
      </c>
      <c r="B1343" t="s">
        <v>5522</v>
      </c>
      <c r="C1343" t="s">
        <v>3695</v>
      </c>
      <c r="D1343" t="s">
        <v>1117</v>
      </c>
      <c r="E1343" t="s">
        <v>9235</v>
      </c>
      <c r="F1343" t="s">
        <v>10498</v>
      </c>
    </row>
    <row r="1344" spans="1:6">
      <c r="A1344" t="s">
        <v>3702</v>
      </c>
      <c r="B1344" t="s">
        <v>5522</v>
      </c>
      <c r="C1344" t="s">
        <v>3701</v>
      </c>
      <c r="D1344" t="s">
        <v>1117</v>
      </c>
      <c r="E1344" t="s">
        <v>9236</v>
      </c>
      <c r="F1344" t="s">
        <v>10498</v>
      </c>
    </row>
    <row r="1345" spans="1:6">
      <c r="A1345" t="s">
        <v>3710</v>
      </c>
      <c r="B1345" t="s">
        <v>5522</v>
      </c>
      <c r="C1345" t="s">
        <v>3709</v>
      </c>
      <c r="D1345" t="s">
        <v>1117</v>
      </c>
      <c r="E1345" t="s">
        <v>9237</v>
      </c>
      <c r="F1345" t="s">
        <v>10498</v>
      </c>
    </row>
    <row r="1346" spans="1:6">
      <c r="A1346" t="s">
        <v>3726</v>
      </c>
      <c r="B1346" t="s">
        <v>5522</v>
      </c>
      <c r="C1346" t="s">
        <v>3725</v>
      </c>
      <c r="D1346" t="s">
        <v>1117</v>
      </c>
      <c r="E1346" t="s">
        <v>9238</v>
      </c>
      <c r="F1346" t="s">
        <v>10498</v>
      </c>
    </row>
    <row r="1347" spans="1:6">
      <c r="A1347" t="s">
        <v>1193</v>
      </c>
      <c r="B1347" t="s">
        <v>5522</v>
      </c>
      <c r="C1347" t="s">
        <v>3739</v>
      </c>
      <c r="D1347" t="s">
        <v>1117</v>
      </c>
      <c r="E1347" t="s">
        <v>9239</v>
      </c>
      <c r="F1347" t="s">
        <v>10498</v>
      </c>
    </row>
    <row r="1348" spans="1:6">
      <c r="A1348" t="s">
        <v>3743</v>
      </c>
      <c r="B1348" t="s">
        <v>5522</v>
      </c>
      <c r="C1348" t="s">
        <v>3742</v>
      </c>
      <c r="D1348" t="s">
        <v>1117</v>
      </c>
      <c r="E1348" t="s">
        <v>9240</v>
      </c>
      <c r="F1348" t="s">
        <v>10498</v>
      </c>
    </row>
    <row r="1349" spans="1:6">
      <c r="A1349" t="s">
        <v>3807</v>
      </c>
      <c r="B1349" t="s">
        <v>5522</v>
      </c>
      <c r="C1349" t="s">
        <v>3806</v>
      </c>
      <c r="D1349" t="s">
        <v>1117</v>
      </c>
      <c r="E1349" t="s">
        <v>9241</v>
      </c>
      <c r="F1349" t="s">
        <v>10498</v>
      </c>
    </row>
    <row r="1350" spans="1:6">
      <c r="A1350" t="s">
        <v>3815</v>
      </c>
      <c r="B1350" t="s">
        <v>5522</v>
      </c>
      <c r="C1350" t="s">
        <v>3814</v>
      </c>
      <c r="D1350" t="s">
        <v>1117</v>
      </c>
      <c r="E1350" t="s">
        <v>9242</v>
      </c>
      <c r="F1350" t="s">
        <v>10498</v>
      </c>
    </row>
    <row r="1351" spans="1:6">
      <c r="A1351" t="s">
        <v>3904</v>
      </c>
      <c r="B1351" t="s">
        <v>5522</v>
      </c>
      <c r="C1351" t="s">
        <v>3903</v>
      </c>
      <c r="D1351" t="s">
        <v>1117</v>
      </c>
      <c r="E1351" t="s">
        <v>9243</v>
      </c>
      <c r="F1351" t="s">
        <v>10498</v>
      </c>
    </row>
    <row r="1352" spans="1:6">
      <c r="A1352" t="s">
        <v>3910</v>
      </c>
      <c r="B1352" t="s">
        <v>5522</v>
      </c>
      <c r="C1352" t="s">
        <v>3909</v>
      </c>
      <c r="D1352" t="s">
        <v>1117</v>
      </c>
      <c r="E1352" t="s">
        <v>9244</v>
      </c>
      <c r="F1352" t="s">
        <v>10498</v>
      </c>
    </row>
    <row r="1353" spans="1:6">
      <c r="A1353" t="s">
        <v>3951</v>
      </c>
      <c r="B1353" t="s">
        <v>5522</v>
      </c>
      <c r="C1353" t="s">
        <v>3950</v>
      </c>
      <c r="D1353" t="s">
        <v>1117</v>
      </c>
      <c r="E1353" t="s">
        <v>9245</v>
      </c>
      <c r="F1353" t="s">
        <v>10498</v>
      </c>
    </row>
    <row r="1354" spans="1:6">
      <c r="A1354" t="s">
        <v>3967</v>
      </c>
      <c r="B1354" t="s">
        <v>5522</v>
      </c>
      <c r="C1354" t="s">
        <v>3966</v>
      </c>
      <c r="D1354" t="s">
        <v>1117</v>
      </c>
      <c r="E1354" t="s">
        <v>9246</v>
      </c>
      <c r="F1354" t="s">
        <v>10498</v>
      </c>
    </row>
    <row r="1355" spans="1:6">
      <c r="A1355" t="s">
        <v>4056</v>
      </c>
      <c r="B1355" t="s">
        <v>5522</v>
      </c>
      <c r="C1355" t="s">
        <v>4055</v>
      </c>
      <c r="D1355" t="s">
        <v>1117</v>
      </c>
      <c r="E1355" t="s">
        <v>9247</v>
      </c>
      <c r="F1355" t="s">
        <v>10498</v>
      </c>
    </row>
    <row r="1356" spans="1:6">
      <c r="A1356" t="s">
        <v>4100</v>
      </c>
      <c r="B1356" t="s">
        <v>5522</v>
      </c>
      <c r="C1356" t="s">
        <v>4099</v>
      </c>
      <c r="D1356" t="s">
        <v>1117</v>
      </c>
      <c r="E1356" t="s">
        <v>9248</v>
      </c>
      <c r="F1356" t="s">
        <v>10498</v>
      </c>
    </row>
    <row r="1357" spans="1:6">
      <c r="A1357" t="s">
        <v>4115</v>
      </c>
      <c r="B1357" t="s">
        <v>5522</v>
      </c>
      <c r="C1357" t="s">
        <v>4114</v>
      </c>
      <c r="D1357" t="s">
        <v>1117</v>
      </c>
      <c r="E1357" t="s">
        <v>9249</v>
      </c>
      <c r="F1357" t="s">
        <v>10498</v>
      </c>
    </row>
    <row r="1358" spans="1:6">
      <c r="A1358" t="s">
        <v>4165</v>
      </c>
      <c r="B1358" t="s">
        <v>5522</v>
      </c>
      <c r="C1358" t="s">
        <v>4164</v>
      </c>
      <c r="D1358" t="s">
        <v>1117</v>
      </c>
      <c r="E1358" t="s">
        <v>9250</v>
      </c>
      <c r="F1358" t="s">
        <v>10498</v>
      </c>
    </row>
    <row r="1359" spans="1:6">
      <c r="A1359" t="s">
        <v>4186</v>
      </c>
      <c r="B1359" t="s">
        <v>5522</v>
      </c>
      <c r="C1359" t="s">
        <v>4185</v>
      </c>
      <c r="D1359" t="s">
        <v>1117</v>
      </c>
      <c r="E1359" t="s">
        <v>9251</v>
      </c>
      <c r="F1359" t="s">
        <v>10498</v>
      </c>
    </row>
    <row r="1360" spans="1:6">
      <c r="A1360" t="s">
        <v>4216</v>
      </c>
      <c r="B1360" t="s">
        <v>5522</v>
      </c>
      <c r="C1360" t="s">
        <v>4215</v>
      </c>
      <c r="D1360" t="s">
        <v>1117</v>
      </c>
      <c r="E1360" t="s">
        <v>9252</v>
      </c>
      <c r="F1360" t="s">
        <v>10498</v>
      </c>
    </row>
    <row r="1361" spans="1:6">
      <c r="A1361" t="s">
        <v>4222</v>
      </c>
      <c r="B1361" t="s">
        <v>5522</v>
      </c>
      <c r="C1361" t="s">
        <v>4221</v>
      </c>
      <c r="D1361" t="s">
        <v>1117</v>
      </c>
      <c r="E1361" t="s">
        <v>9253</v>
      </c>
      <c r="F1361" t="s">
        <v>10498</v>
      </c>
    </row>
    <row r="1362" spans="1:6">
      <c r="A1362" t="s">
        <v>4226</v>
      </c>
      <c r="B1362" t="s">
        <v>5522</v>
      </c>
      <c r="C1362" t="s">
        <v>4225</v>
      </c>
      <c r="D1362" t="s">
        <v>1117</v>
      </c>
      <c r="E1362" t="s">
        <v>9254</v>
      </c>
      <c r="F1362" t="s">
        <v>10498</v>
      </c>
    </row>
    <row r="1363" spans="1:6">
      <c r="A1363" t="s">
        <v>4282</v>
      </c>
      <c r="B1363" t="s">
        <v>5522</v>
      </c>
      <c r="C1363" t="s">
        <v>4281</v>
      </c>
      <c r="D1363" t="s">
        <v>1117</v>
      </c>
      <c r="E1363" t="s">
        <v>9255</v>
      </c>
      <c r="F1363" t="s">
        <v>10498</v>
      </c>
    </row>
    <row r="1364" spans="1:6">
      <c r="A1364" t="s">
        <v>4303</v>
      </c>
      <c r="B1364" t="s">
        <v>5522</v>
      </c>
      <c r="C1364" t="s">
        <v>4302</v>
      </c>
      <c r="D1364" t="s">
        <v>1117</v>
      </c>
      <c r="E1364" t="s">
        <v>9256</v>
      </c>
      <c r="F1364" t="s">
        <v>10498</v>
      </c>
    </row>
    <row r="1365" spans="1:6">
      <c r="A1365" t="s">
        <v>4415</v>
      </c>
      <c r="B1365" t="s">
        <v>5522</v>
      </c>
      <c r="C1365" t="s">
        <v>4414</v>
      </c>
      <c r="D1365" t="s">
        <v>1117</v>
      </c>
      <c r="E1365" t="s">
        <v>9257</v>
      </c>
      <c r="F1365" t="s">
        <v>10498</v>
      </c>
    </row>
    <row r="1366" spans="1:6">
      <c r="A1366" t="s">
        <v>4442</v>
      </c>
      <c r="B1366" t="s">
        <v>5522</v>
      </c>
      <c r="C1366" t="s">
        <v>4441</v>
      </c>
      <c r="D1366" t="s">
        <v>1117</v>
      </c>
      <c r="E1366" t="s">
        <v>9258</v>
      </c>
      <c r="F1366" t="s">
        <v>10498</v>
      </c>
    </row>
    <row r="1367" spans="1:6">
      <c r="A1367" t="s">
        <v>3373</v>
      </c>
      <c r="B1367" t="s">
        <v>5522</v>
      </c>
      <c r="C1367" t="s">
        <v>3372</v>
      </c>
      <c r="D1367" t="s">
        <v>1140</v>
      </c>
      <c r="E1367" t="s">
        <v>9259</v>
      </c>
      <c r="F1367" t="s">
        <v>10599</v>
      </c>
    </row>
    <row r="1368" spans="1:6">
      <c r="A1368" t="s">
        <v>3184</v>
      </c>
      <c r="B1368" t="s">
        <v>5522</v>
      </c>
      <c r="C1368" t="s">
        <v>3183</v>
      </c>
      <c r="D1368" t="s">
        <v>1143</v>
      </c>
      <c r="E1368" t="s">
        <v>9260</v>
      </c>
      <c r="F1368" t="s">
        <v>10498</v>
      </c>
    </row>
    <row r="1369" spans="1:6">
      <c r="A1369" t="s">
        <v>3484</v>
      </c>
      <c r="B1369" t="s">
        <v>5522</v>
      </c>
      <c r="C1369" t="s">
        <v>3483</v>
      </c>
      <c r="D1369" t="s">
        <v>1143</v>
      </c>
      <c r="E1369" t="s">
        <v>9261</v>
      </c>
      <c r="F1369" t="s">
        <v>10498</v>
      </c>
    </row>
    <row r="1370" spans="1:6">
      <c r="A1370" t="s">
        <v>3563</v>
      </c>
      <c r="B1370" t="s">
        <v>5522</v>
      </c>
      <c r="C1370" t="s">
        <v>3562</v>
      </c>
      <c r="D1370" t="s">
        <v>1143</v>
      </c>
      <c r="E1370" t="s">
        <v>9262</v>
      </c>
      <c r="F1370" t="s">
        <v>10498</v>
      </c>
    </row>
    <row r="1371" spans="1:6">
      <c r="A1371" t="s">
        <v>3605</v>
      </c>
      <c r="B1371" t="s">
        <v>5522</v>
      </c>
      <c r="C1371" t="s">
        <v>3604</v>
      </c>
      <c r="D1371" t="s">
        <v>1143</v>
      </c>
      <c r="E1371" t="s">
        <v>9263</v>
      </c>
      <c r="F1371" t="s">
        <v>10498</v>
      </c>
    </row>
    <row r="1372" spans="1:6">
      <c r="A1372" t="s">
        <v>3615</v>
      </c>
      <c r="B1372" t="s">
        <v>5522</v>
      </c>
      <c r="C1372" t="s">
        <v>3614</v>
      </c>
      <c r="D1372" t="s">
        <v>1143</v>
      </c>
      <c r="E1372" t="s">
        <v>9264</v>
      </c>
      <c r="F1372" t="s">
        <v>10498</v>
      </c>
    </row>
    <row r="1373" spans="1:6">
      <c r="A1373" t="s">
        <v>3635</v>
      </c>
      <c r="B1373" t="s">
        <v>5522</v>
      </c>
      <c r="C1373" t="s">
        <v>3634</v>
      </c>
      <c r="D1373" t="s">
        <v>1143</v>
      </c>
      <c r="E1373" t="s">
        <v>9265</v>
      </c>
      <c r="F1373" t="s">
        <v>10498</v>
      </c>
    </row>
    <row r="1374" spans="1:6">
      <c r="A1374" t="s">
        <v>3704</v>
      </c>
      <c r="B1374" t="s">
        <v>5522</v>
      </c>
      <c r="C1374" t="s">
        <v>3703</v>
      </c>
      <c r="D1374" t="s">
        <v>1143</v>
      </c>
      <c r="E1374" t="s">
        <v>9266</v>
      </c>
      <c r="F1374" t="s">
        <v>10600</v>
      </c>
    </row>
    <row r="1375" spans="1:6">
      <c r="A1375" t="s">
        <v>4113</v>
      </c>
      <c r="B1375" t="s">
        <v>5522</v>
      </c>
      <c r="C1375" t="s">
        <v>4112</v>
      </c>
      <c r="D1375" t="s">
        <v>1143</v>
      </c>
      <c r="E1375" t="s">
        <v>9267</v>
      </c>
      <c r="F1375" t="s">
        <v>10498</v>
      </c>
    </row>
    <row r="1376" spans="1:6">
      <c r="A1376" t="s">
        <v>4391</v>
      </c>
      <c r="B1376" t="s">
        <v>5522</v>
      </c>
      <c r="C1376" t="s">
        <v>4390</v>
      </c>
      <c r="D1376" t="s">
        <v>1143</v>
      </c>
      <c r="E1376" t="s">
        <v>9268</v>
      </c>
      <c r="F1376" t="s">
        <v>10498</v>
      </c>
    </row>
    <row r="1377" spans="1:6">
      <c r="A1377" t="s">
        <v>3442</v>
      </c>
      <c r="B1377" t="s">
        <v>5522</v>
      </c>
      <c r="C1377" t="s">
        <v>3441</v>
      </c>
      <c r="D1377" t="s">
        <v>1158</v>
      </c>
      <c r="E1377" t="s">
        <v>9269</v>
      </c>
      <c r="F1377" t="s">
        <v>10601</v>
      </c>
    </row>
    <row r="1378" spans="1:6">
      <c r="A1378" t="s">
        <v>3472</v>
      </c>
      <c r="B1378" t="s">
        <v>5522</v>
      </c>
      <c r="C1378" t="s">
        <v>3471</v>
      </c>
      <c r="D1378" t="s">
        <v>1158</v>
      </c>
      <c r="E1378" t="s">
        <v>9270</v>
      </c>
      <c r="F1378" t="s">
        <v>10601</v>
      </c>
    </row>
    <row r="1379" spans="1:6">
      <c r="A1379" t="s">
        <v>3732</v>
      </c>
      <c r="B1379" t="s">
        <v>5522</v>
      </c>
      <c r="C1379" t="s">
        <v>3731</v>
      </c>
      <c r="D1379" t="s">
        <v>1158</v>
      </c>
      <c r="E1379" t="s">
        <v>9271</v>
      </c>
      <c r="F1379" t="s">
        <v>10498</v>
      </c>
    </row>
    <row r="1380" spans="1:6">
      <c r="A1380" t="s">
        <v>4200</v>
      </c>
      <c r="B1380" t="s">
        <v>5522</v>
      </c>
      <c r="C1380" t="s">
        <v>4199</v>
      </c>
      <c r="D1380" t="s">
        <v>1158</v>
      </c>
      <c r="E1380" t="s">
        <v>9272</v>
      </c>
      <c r="F1380" t="s">
        <v>10602</v>
      </c>
    </row>
    <row r="1381" spans="1:6">
      <c r="A1381" t="s">
        <v>6720</v>
      </c>
      <c r="B1381" t="s">
        <v>5522</v>
      </c>
      <c r="C1381" t="s">
        <v>6719</v>
      </c>
      <c r="D1381" t="s">
        <v>1158</v>
      </c>
      <c r="E1381" t="s">
        <v>9273</v>
      </c>
      <c r="F1381" t="s">
        <v>10498</v>
      </c>
    </row>
    <row r="1382" spans="1:6">
      <c r="A1382" t="s">
        <v>941</v>
      </c>
      <c r="B1382" t="s">
        <v>5522</v>
      </c>
      <c r="C1382" t="s">
        <v>3187</v>
      </c>
      <c r="D1382" t="s">
        <v>1164</v>
      </c>
      <c r="E1382" t="s">
        <v>9274</v>
      </c>
      <c r="F1382" t="s">
        <v>10498</v>
      </c>
    </row>
    <row r="1383" spans="1:6">
      <c r="A1383" t="s">
        <v>3197</v>
      </c>
      <c r="B1383" t="s">
        <v>5522</v>
      </c>
      <c r="C1383" t="s">
        <v>3196</v>
      </c>
      <c r="D1383" t="s">
        <v>1164</v>
      </c>
      <c r="E1383" t="s">
        <v>9275</v>
      </c>
      <c r="F1383" t="s">
        <v>10498</v>
      </c>
    </row>
    <row r="1384" spans="1:6">
      <c r="A1384" t="s">
        <v>3213</v>
      </c>
      <c r="B1384" t="s">
        <v>5522</v>
      </c>
      <c r="C1384" t="s">
        <v>3212</v>
      </c>
      <c r="D1384" t="s">
        <v>1164</v>
      </c>
      <c r="E1384" t="s">
        <v>9276</v>
      </c>
      <c r="F1384" t="s">
        <v>10498</v>
      </c>
    </row>
    <row r="1385" spans="1:6">
      <c r="A1385" t="s">
        <v>3230</v>
      </c>
      <c r="B1385" t="s">
        <v>5522</v>
      </c>
      <c r="C1385" t="s">
        <v>3229</v>
      </c>
      <c r="D1385" t="s">
        <v>1164</v>
      </c>
      <c r="E1385" t="s">
        <v>9277</v>
      </c>
      <c r="F1385" t="s">
        <v>10498</v>
      </c>
    </row>
    <row r="1386" spans="1:6">
      <c r="A1386" t="s">
        <v>3279</v>
      </c>
      <c r="B1386" t="s">
        <v>5522</v>
      </c>
      <c r="C1386" t="s">
        <v>3278</v>
      </c>
      <c r="D1386" t="s">
        <v>1164</v>
      </c>
      <c r="E1386" t="s">
        <v>9278</v>
      </c>
      <c r="F1386" t="s">
        <v>10498</v>
      </c>
    </row>
    <row r="1387" spans="1:6">
      <c r="A1387" t="s">
        <v>3336</v>
      </c>
      <c r="B1387" t="s">
        <v>5522</v>
      </c>
      <c r="C1387" t="s">
        <v>3335</v>
      </c>
      <c r="D1387" t="s">
        <v>1164</v>
      </c>
      <c r="E1387" t="s">
        <v>9279</v>
      </c>
      <c r="F1387" t="s">
        <v>9279</v>
      </c>
    </row>
    <row r="1388" spans="1:6">
      <c r="A1388" t="s">
        <v>3338</v>
      </c>
      <c r="B1388" t="s">
        <v>5522</v>
      </c>
      <c r="C1388" t="s">
        <v>3337</v>
      </c>
      <c r="D1388" t="s">
        <v>1164</v>
      </c>
      <c r="E1388" t="s">
        <v>9280</v>
      </c>
      <c r="F1388" t="s">
        <v>10498</v>
      </c>
    </row>
    <row r="1389" spans="1:6">
      <c r="A1389" t="s">
        <v>3358</v>
      </c>
      <c r="B1389" t="s">
        <v>5522</v>
      </c>
      <c r="C1389" t="s">
        <v>3357</v>
      </c>
      <c r="D1389" t="s">
        <v>1164</v>
      </c>
      <c r="E1389" t="s">
        <v>9281</v>
      </c>
      <c r="F1389" t="s">
        <v>10498</v>
      </c>
    </row>
    <row r="1390" spans="1:6">
      <c r="A1390" t="s">
        <v>3383</v>
      </c>
      <c r="B1390" t="s">
        <v>5522</v>
      </c>
      <c r="C1390" t="s">
        <v>3382</v>
      </c>
      <c r="D1390" t="s">
        <v>1164</v>
      </c>
      <c r="E1390" t="s">
        <v>9282</v>
      </c>
      <c r="F1390" t="s">
        <v>10603</v>
      </c>
    </row>
    <row r="1391" spans="1:6">
      <c r="A1391" t="s">
        <v>3407</v>
      </c>
      <c r="B1391" t="s">
        <v>5522</v>
      </c>
      <c r="C1391" t="s">
        <v>3406</v>
      </c>
      <c r="D1391" t="s">
        <v>1164</v>
      </c>
      <c r="E1391" t="s">
        <v>9283</v>
      </c>
      <c r="F1391" t="s">
        <v>10498</v>
      </c>
    </row>
    <row r="1392" spans="1:6">
      <c r="A1392" t="s">
        <v>3437</v>
      </c>
      <c r="B1392" t="s">
        <v>5522</v>
      </c>
      <c r="C1392" t="s">
        <v>3436</v>
      </c>
      <c r="D1392" t="s">
        <v>1164</v>
      </c>
      <c r="E1392" t="s">
        <v>9284</v>
      </c>
      <c r="F1392" t="s">
        <v>10498</v>
      </c>
    </row>
    <row r="1393" spans="1:6">
      <c r="A1393" t="s">
        <v>3446</v>
      </c>
      <c r="B1393" t="s">
        <v>5522</v>
      </c>
      <c r="C1393" t="s">
        <v>3445</v>
      </c>
      <c r="D1393" t="s">
        <v>1164</v>
      </c>
      <c r="E1393" t="s">
        <v>9285</v>
      </c>
      <c r="F1393" t="s">
        <v>10498</v>
      </c>
    </row>
    <row r="1394" spans="1:6">
      <c r="A1394" t="s">
        <v>3448</v>
      </c>
      <c r="B1394" t="s">
        <v>5522</v>
      </c>
      <c r="C1394" t="s">
        <v>3447</v>
      </c>
      <c r="D1394" t="s">
        <v>1164</v>
      </c>
      <c r="E1394" t="s">
        <v>9286</v>
      </c>
      <c r="F1394" t="s">
        <v>10498</v>
      </c>
    </row>
    <row r="1395" spans="1:6">
      <c r="A1395" t="s">
        <v>3491</v>
      </c>
      <c r="B1395" t="s">
        <v>5522</v>
      </c>
      <c r="C1395" t="s">
        <v>3490</v>
      </c>
      <c r="D1395" t="s">
        <v>1164</v>
      </c>
      <c r="E1395" t="s">
        <v>9287</v>
      </c>
      <c r="F1395" t="s">
        <v>10498</v>
      </c>
    </row>
    <row r="1396" spans="1:6">
      <c r="A1396" t="s">
        <v>3513</v>
      </c>
      <c r="B1396" t="s">
        <v>5522</v>
      </c>
      <c r="C1396" t="s">
        <v>3512</v>
      </c>
      <c r="D1396" t="s">
        <v>1164</v>
      </c>
      <c r="E1396" t="s">
        <v>9288</v>
      </c>
      <c r="F1396" t="s">
        <v>10498</v>
      </c>
    </row>
    <row r="1397" spans="1:6">
      <c r="A1397" t="s">
        <v>3519</v>
      </c>
      <c r="B1397" t="s">
        <v>5522</v>
      </c>
      <c r="C1397" t="s">
        <v>3518</v>
      </c>
      <c r="D1397" t="s">
        <v>1164</v>
      </c>
      <c r="E1397" t="s">
        <v>9289</v>
      </c>
      <c r="F1397" t="s">
        <v>10498</v>
      </c>
    </row>
    <row r="1398" spans="1:6">
      <c r="A1398" t="s">
        <v>3523</v>
      </c>
      <c r="B1398" t="s">
        <v>5522</v>
      </c>
      <c r="C1398" t="s">
        <v>3522</v>
      </c>
      <c r="D1398" t="s">
        <v>1164</v>
      </c>
      <c r="E1398" t="s">
        <v>9290</v>
      </c>
      <c r="F1398" t="s">
        <v>10498</v>
      </c>
    </row>
    <row r="1399" spans="1:6">
      <c r="A1399" t="s">
        <v>3545</v>
      </c>
      <c r="B1399" t="s">
        <v>5522</v>
      </c>
      <c r="C1399" t="s">
        <v>3544</v>
      </c>
      <c r="D1399" t="s">
        <v>1164</v>
      </c>
      <c r="E1399" t="s">
        <v>9291</v>
      </c>
      <c r="F1399" t="s">
        <v>10498</v>
      </c>
    </row>
    <row r="1400" spans="1:6">
      <c r="A1400" t="s">
        <v>3567</v>
      </c>
      <c r="B1400" t="s">
        <v>5522</v>
      </c>
      <c r="C1400" t="s">
        <v>3566</v>
      </c>
      <c r="D1400" t="s">
        <v>1164</v>
      </c>
      <c r="E1400" t="s">
        <v>9292</v>
      </c>
      <c r="F1400" t="s">
        <v>10498</v>
      </c>
    </row>
    <row r="1401" spans="1:6">
      <c r="A1401" t="s">
        <v>3777</v>
      </c>
      <c r="B1401" t="s">
        <v>5522</v>
      </c>
      <c r="C1401" t="s">
        <v>3776</v>
      </c>
      <c r="D1401" t="s">
        <v>1164</v>
      </c>
      <c r="E1401" t="s">
        <v>9293</v>
      </c>
      <c r="F1401" t="s">
        <v>10498</v>
      </c>
    </row>
    <row r="1402" spans="1:6">
      <c r="A1402" t="s">
        <v>3779</v>
      </c>
      <c r="B1402" t="s">
        <v>5522</v>
      </c>
      <c r="C1402" t="s">
        <v>3778</v>
      </c>
      <c r="D1402" t="s">
        <v>1164</v>
      </c>
      <c r="E1402" t="s">
        <v>9294</v>
      </c>
      <c r="F1402" t="s">
        <v>10498</v>
      </c>
    </row>
    <row r="1403" spans="1:6">
      <c r="A1403" t="s">
        <v>3908</v>
      </c>
      <c r="B1403" t="s">
        <v>5522</v>
      </c>
      <c r="C1403" t="s">
        <v>3905</v>
      </c>
      <c r="D1403" t="s">
        <v>1164</v>
      </c>
      <c r="E1403" t="s">
        <v>9295</v>
      </c>
      <c r="F1403" t="s">
        <v>10604</v>
      </c>
    </row>
    <row r="1404" spans="1:6">
      <c r="A1404" t="s">
        <v>3906</v>
      </c>
      <c r="B1404" t="s">
        <v>5522</v>
      </c>
      <c r="C1404" t="s">
        <v>3905</v>
      </c>
      <c r="D1404" t="s">
        <v>1164</v>
      </c>
      <c r="E1404" t="s">
        <v>9296</v>
      </c>
      <c r="F1404" t="s">
        <v>10605</v>
      </c>
    </row>
    <row r="1405" spans="1:6">
      <c r="A1405" t="s">
        <v>3907</v>
      </c>
      <c r="B1405" t="s">
        <v>5522</v>
      </c>
      <c r="C1405" t="s">
        <v>3905</v>
      </c>
      <c r="D1405" t="s">
        <v>1164</v>
      </c>
      <c r="E1405" t="s">
        <v>9297</v>
      </c>
      <c r="F1405" t="s">
        <v>10605</v>
      </c>
    </row>
    <row r="1406" spans="1:6">
      <c r="A1406" t="s">
        <v>3925</v>
      </c>
      <c r="B1406" t="s">
        <v>5522</v>
      </c>
      <c r="C1406" t="s">
        <v>3924</v>
      </c>
      <c r="D1406" t="s">
        <v>1164</v>
      </c>
      <c r="E1406" t="s">
        <v>9298</v>
      </c>
      <c r="F1406" t="s">
        <v>10498</v>
      </c>
    </row>
    <row r="1407" spans="1:6">
      <c r="A1407" t="s">
        <v>3963</v>
      </c>
      <c r="B1407" t="s">
        <v>5522</v>
      </c>
      <c r="C1407" t="s">
        <v>3962</v>
      </c>
      <c r="D1407" t="s">
        <v>1164</v>
      </c>
      <c r="E1407" t="s">
        <v>9299</v>
      </c>
      <c r="F1407" t="s">
        <v>10606</v>
      </c>
    </row>
    <row r="1408" spans="1:6">
      <c r="A1408" t="s">
        <v>4008</v>
      </c>
      <c r="B1408" t="s">
        <v>5522</v>
      </c>
      <c r="C1408" t="s">
        <v>4007</v>
      </c>
      <c r="D1408" t="s">
        <v>1164</v>
      </c>
      <c r="E1408" t="s">
        <v>9300</v>
      </c>
      <c r="F1408" t="s">
        <v>10498</v>
      </c>
    </row>
    <row r="1409" spans="1:6">
      <c r="A1409" t="s">
        <v>4041</v>
      </c>
      <c r="B1409" t="s">
        <v>5522</v>
      </c>
      <c r="C1409" t="s">
        <v>4040</v>
      </c>
      <c r="D1409" t="s">
        <v>1164</v>
      </c>
      <c r="E1409" t="s">
        <v>9301</v>
      </c>
      <c r="F1409" t="s">
        <v>10607</v>
      </c>
    </row>
    <row r="1410" spans="1:6">
      <c r="A1410" t="s">
        <v>4046</v>
      </c>
      <c r="B1410" t="s">
        <v>5522</v>
      </c>
      <c r="C1410" t="s">
        <v>4045</v>
      </c>
      <c r="D1410" t="s">
        <v>1164</v>
      </c>
      <c r="E1410" t="s">
        <v>9302</v>
      </c>
      <c r="F1410" t="s">
        <v>10498</v>
      </c>
    </row>
    <row r="1411" spans="1:6">
      <c r="A1411" t="s">
        <v>4054</v>
      </c>
      <c r="B1411" t="s">
        <v>5522</v>
      </c>
      <c r="C1411" t="s">
        <v>4053</v>
      </c>
      <c r="D1411" t="s">
        <v>1164</v>
      </c>
      <c r="E1411" t="s">
        <v>9303</v>
      </c>
      <c r="F1411" t="s">
        <v>10498</v>
      </c>
    </row>
    <row r="1412" spans="1:6">
      <c r="A1412" t="s">
        <v>4066</v>
      </c>
      <c r="B1412" t="s">
        <v>5522</v>
      </c>
      <c r="C1412" t="s">
        <v>4065</v>
      </c>
      <c r="D1412" t="s">
        <v>1164</v>
      </c>
      <c r="E1412" t="s">
        <v>9304</v>
      </c>
      <c r="F1412" t="s">
        <v>10498</v>
      </c>
    </row>
    <row r="1413" spans="1:6">
      <c r="A1413" t="s">
        <v>4068</v>
      </c>
      <c r="B1413" t="s">
        <v>5522</v>
      </c>
      <c r="C1413" t="s">
        <v>4067</v>
      </c>
      <c r="D1413" t="s">
        <v>1164</v>
      </c>
      <c r="E1413" t="s">
        <v>9305</v>
      </c>
      <c r="F1413" t="s">
        <v>10498</v>
      </c>
    </row>
    <row r="1414" spans="1:6">
      <c r="A1414" t="s">
        <v>4076</v>
      </c>
      <c r="B1414" t="s">
        <v>5522</v>
      </c>
      <c r="C1414" t="s">
        <v>4075</v>
      </c>
      <c r="D1414" t="s">
        <v>1164</v>
      </c>
      <c r="E1414" t="s">
        <v>9306</v>
      </c>
      <c r="F1414" t="s">
        <v>10498</v>
      </c>
    </row>
    <row r="1415" spans="1:6">
      <c r="A1415" t="s">
        <v>4107</v>
      </c>
      <c r="B1415" t="s">
        <v>5522</v>
      </c>
      <c r="C1415" t="s">
        <v>4106</v>
      </c>
      <c r="D1415" t="s">
        <v>1164</v>
      </c>
      <c r="E1415" t="s">
        <v>9307</v>
      </c>
      <c r="F1415" t="s">
        <v>10498</v>
      </c>
    </row>
    <row r="1416" spans="1:6">
      <c r="A1416" t="s">
        <v>4119</v>
      </c>
      <c r="B1416" t="s">
        <v>5522</v>
      </c>
      <c r="C1416" t="s">
        <v>4118</v>
      </c>
      <c r="D1416" t="s">
        <v>1164</v>
      </c>
      <c r="E1416" t="s">
        <v>9308</v>
      </c>
      <c r="F1416" t="s">
        <v>10498</v>
      </c>
    </row>
    <row r="1417" spans="1:6">
      <c r="A1417" t="s">
        <v>4125</v>
      </c>
      <c r="B1417" t="s">
        <v>5522</v>
      </c>
      <c r="C1417" t="s">
        <v>4124</v>
      </c>
      <c r="D1417" t="s">
        <v>1164</v>
      </c>
      <c r="E1417" t="s">
        <v>9309</v>
      </c>
      <c r="F1417" t="s">
        <v>10608</v>
      </c>
    </row>
    <row r="1418" spans="1:6">
      <c r="A1418" t="s">
        <v>4126</v>
      </c>
      <c r="B1418" t="s">
        <v>5522</v>
      </c>
      <c r="C1418" t="s">
        <v>4124</v>
      </c>
      <c r="D1418" t="s">
        <v>1164</v>
      </c>
      <c r="E1418" t="s">
        <v>9310</v>
      </c>
      <c r="F1418" t="s">
        <v>10608</v>
      </c>
    </row>
    <row r="1419" spans="1:6">
      <c r="A1419" t="s">
        <v>4159</v>
      </c>
      <c r="B1419" t="s">
        <v>5522</v>
      </c>
      <c r="C1419" t="s">
        <v>4158</v>
      </c>
      <c r="D1419" t="s">
        <v>1164</v>
      </c>
      <c r="E1419" t="s">
        <v>9311</v>
      </c>
      <c r="F1419" t="s">
        <v>10498</v>
      </c>
    </row>
    <row r="1420" spans="1:6">
      <c r="A1420" t="s">
        <v>4293</v>
      </c>
      <c r="B1420" t="s">
        <v>5522</v>
      </c>
      <c r="C1420" t="s">
        <v>4292</v>
      </c>
      <c r="D1420" t="s">
        <v>1164</v>
      </c>
      <c r="E1420" t="s">
        <v>9312</v>
      </c>
      <c r="F1420" t="s">
        <v>10498</v>
      </c>
    </row>
    <row r="1421" spans="1:6">
      <c r="A1421" t="s">
        <v>4329</v>
      </c>
      <c r="B1421" t="s">
        <v>5522</v>
      </c>
      <c r="C1421" t="s">
        <v>4328</v>
      </c>
      <c r="D1421" t="s">
        <v>1164</v>
      </c>
      <c r="E1421" t="s">
        <v>9313</v>
      </c>
      <c r="F1421" t="s">
        <v>10609</v>
      </c>
    </row>
    <row r="1422" spans="1:6">
      <c r="A1422" t="s">
        <v>4331</v>
      </c>
      <c r="B1422" t="s">
        <v>5522</v>
      </c>
      <c r="C1422" t="s">
        <v>4330</v>
      </c>
      <c r="D1422" t="s">
        <v>1164</v>
      </c>
      <c r="E1422" t="s">
        <v>9314</v>
      </c>
      <c r="F1422" t="s">
        <v>10498</v>
      </c>
    </row>
    <row r="1423" spans="1:6">
      <c r="A1423" t="s">
        <v>4333</v>
      </c>
      <c r="B1423" t="s">
        <v>5522</v>
      </c>
      <c r="C1423" t="s">
        <v>4332</v>
      </c>
      <c r="D1423" t="s">
        <v>1164</v>
      </c>
      <c r="E1423" t="s">
        <v>9315</v>
      </c>
      <c r="F1423" t="s">
        <v>10610</v>
      </c>
    </row>
    <row r="1424" spans="1:6">
      <c r="A1424" t="s">
        <v>4341</v>
      </c>
      <c r="B1424" t="s">
        <v>5522</v>
      </c>
      <c r="C1424" t="s">
        <v>4340</v>
      </c>
      <c r="D1424" t="s">
        <v>1164</v>
      </c>
      <c r="E1424" t="s">
        <v>9316</v>
      </c>
      <c r="F1424" t="s">
        <v>10611</v>
      </c>
    </row>
    <row r="1425" spans="1:6">
      <c r="A1425" t="s">
        <v>4387</v>
      </c>
      <c r="B1425" t="s">
        <v>5522</v>
      </c>
      <c r="C1425" t="s">
        <v>4386</v>
      </c>
      <c r="D1425" t="s">
        <v>1164</v>
      </c>
      <c r="E1425" t="s">
        <v>9317</v>
      </c>
      <c r="F1425" t="s">
        <v>10498</v>
      </c>
    </row>
    <row r="1426" spans="1:6">
      <c r="A1426" t="s">
        <v>4389</v>
      </c>
      <c r="B1426" t="s">
        <v>5522</v>
      </c>
      <c r="C1426" t="s">
        <v>4388</v>
      </c>
      <c r="D1426" t="s">
        <v>1164</v>
      </c>
      <c r="E1426" t="s">
        <v>9318</v>
      </c>
      <c r="F1426" t="s">
        <v>10612</v>
      </c>
    </row>
    <row r="1427" spans="1:6">
      <c r="A1427" t="s">
        <v>4101</v>
      </c>
      <c r="B1427" t="s">
        <v>5522</v>
      </c>
      <c r="C1427" t="s">
        <v>7399</v>
      </c>
      <c r="D1427" t="s">
        <v>1187</v>
      </c>
      <c r="E1427" t="s">
        <v>9319</v>
      </c>
      <c r="F1427" t="s">
        <v>10498</v>
      </c>
    </row>
    <row r="1428" spans="1:6">
      <c r="A1428" t="s">
        <v>4117</v>
      </c>
      <c r="B1428" t="s">
        <v>5522</v>
      </c>
      <c r="C1428" t="s">
        <v>4116</v>
      </c>
      <c r="D1428" t="s">
        <v>1197</v>
      </c>
      <c r="E1428" t="s">
        <v>9320</v>
      </c>
      <c r="F1428" t="s">
        <v>10613</v>
      </c>
    </row>
    <row r="1429" spans="1:6">
      <c r="A1429" t="s">
        <v>3694</v>
      </c>
      <c r="B1429" t="s">
        <v>5522</v>
      </c>
      <c r="C1429" t="s">
        <v>3693</v>
      </c>
      <c r="D1429" t="s">
        <v>1215</v>
      </c>
      <c r="E1429" t="s">
        <v>9321</v>
      </c>
      <c r="F1429" t="s">
        <v>10614</v>
      </c>
    </row>
    <row r="1430" spans="1:6">
      <c r="A1430" t="s">
        <v>4039</v>
      </c>
      <c r="B1430" t="s">
        <v>5522</v>
      </c>
      <c r="C1430" t="s">
        <v>4038</v>
      </c>
      <c r="D1430" t="s">
        <v>1215</v>
      </c>
      <c r="E1430" t="s">
        <v>9322</v>
      </c>
      <c r="F1430" t="s">
        <v>10614</v>
      </c>
    </row>
    <row r="1431" spans="1:6">
      <c r="A1431" t="s">
        <v>4202</v>
      </c>
      <c r="B1431" t="s">
        <v>5522</v>
      </c>
      <c r="C1431" t="s">
        <v>4201</v>
      </c>
      <c r="D1431" t="s">
        <v>1215</v>
      </c>
      <c r="E1431" t="s">
        <v>9323</v>
      </c>
      <c r="F1431" t="s">
        <v>10498</v>
      </c>
    </row>
    <row r="1432" spans="1:6">
      <c r="A1432" t="s">
        <v>4403</v>
      </c>
      <c r="B1432" t="s">
        <v>5522</v>
      </c>
      <c r="C1432" t="s">
        <v>4402</v>
      </c>
      <c r="D1432" t="s">
        <v>1215</v>
      </c>
      <c r="E1432" t="s">
        <v>9324</v>
      </c>
      <c r="F1432" t="s">
        <v>10614</v>
      </c>
    </row>
    <row r="1433" spans="1:6">
      <c r="A1433" t="s">
        <v>3853</v>
      </c>
      <c r="B1433" t="s">
        <v>5522</v>
      </c>
      <c r="C1433" t="s">
        <v>1218</v>
      </c>
      <c r="D1433" t="s">
        <v>1218</v>
      </c>
      <c r="E1433" t="s">
        <v>9325</v>
      </c>
      <c r="F1433" t="s">
        <v>10498</v>
      </c>
    </row>
    <row r="1434" spans="1:6">
      <c r="A1434" t="s">
        <v>3880</v>
      </c>
      <c r="B1434" t="s">
        <v>5522</v>
      </c>
      <c r="C1434" t="s">
        <v>1238</v>
      </c>
      <c r="D1434" t="s">
        <v>1238</v>
      </c>
      <c r="E1434" t="s">
        <v>9326</v>
      </c>
      <c r="F1434" t="s">
        <v>9326</v>
      </c>
    </row>
    <row r="1435" spans="1:6">
      <c r="A1435" t="s">
        <v>3425</v>
      </c>
      <c r="B1435" t="s">
        <v>5522</v>
      </c>
      <c r="C1435" t="s">
        <v>3424</v>
      </c>
      <c r="D1435" t="s">
        <v>7941</v>
      </c>
      <c r="E1435" t="s">
        <v>9327</v>
      </c>
      <c r="F1435" t="s">
        <v>10615</v>
      </c>
    </row>
    <row r="1436" spans="1:6">
      <c r="A1436" t="s">
        <v>3921</v>
      </c>
      <c r="B1436" t="s">
        <v>5522</v>
      </c>
      <c r="C1436" t="s">
        <v>1253</v>
      </c>
      <c r="D1436" t="s">
        <v>1253</v>
      </c>
      <c r="E1436" t="s">
        <v>9328</v>
      </c>
      <c r="F1436" t="s">
        <v>10498</v>
      </c>
    </row>
    <row r="1437" spans="1:6">
      <c r="A1437" t="s">
        <v>4080</v>
      </c>
      <c r="B1437" t="s">
        <v>5522</v>
      </c>
      <c r="C1437" t="s">
        <v>4079</v>
      </c>
      <c r="D1437" t="s">
        <v>1257</v>
      </c>
      <c r="E1437" t="s">
        <v>9329</v>
      </c>
      <c r="F1437" t="s">
        <v>10616</v>
      </c>
    </row>
    <row r="1438" spans="1:6">
      <c r="A1438" t="s">
        <v>4313</v>
      </c>
      <c r="B1438" t="s">
        <v>5522</v>
      </c>
      <c r="C1438" t="s">
        <v>4312</v>
      </c>
      <c r="D1438" t="s">
        <v>1257</v>
      </c>
      <c r="E1438" t="s">
        <v>9330</v>
      </c>
      <c r="F1438" t="s">
        <v>10616</v>
      </c>
    </row>
    <row r="1439" spans="1:6">
      <c r="A1439" t="s">
        <v>3207</v>
      </c>
      <c r="B1439" t="s">
        <v>5522</v>
      </c>
      <c r="C1439" t="s">
        <v>3206</v>
      </c>
      <c r="D1439" t="s">
        <v>1273</v>
      </c>
      <c r="E1439" t="s">
        <v>9331</v>
      </c>
      <c r="F1439" t="s">
        <v>10617</v>
      </c>
    </row>
    <row r="1440" spans="1:6">
      <c r="A1440" t="s">
        <v>3486</v>
      </c>
      <c r="B1440" t="s">
        <v>5522</v>
      </c>
      <c r="C1440" t="s">
        <v>3485</v>
      </c>
      <c r="D1440" t="s">
        <v>1273</v>
      </c>
      <c r="E1440" t="s">
        <v>9332</v>
      </c>
      <c r="F1440" t="s">
        <v>10617</v>
      </c>
    </row>
    <row r="1441" spans="1:6">
      <c r="A1441" t="s">
        <v>3565</v>
      </c>
      <c r="B1441" t="s">
        <v>5522</v>
      </c>
      <c r="C1441" t="s">
        <v>3564</v>
      </c>
      <c r="D1441" t="s">
        <v>1273</v>
      </c>
      <c r="E1441" t="s">
        <v>9333</v>
      </c>
      <c r="F1441" t="s">
        <v>10498</v>
      </c>
    </row>
    <row r="1442" spans="1:6">
      <c r="A1442" t="s">
        <v>3866</v>
      </c>
      <c r="B1442" t="s">
        <v>5522</v>
      </c>
      <c r="C1442" t="s">
        <v>3865</v>
      </c>
      <c r="D1442" t="s">
        <v>1273</v>
      </c>
      <c r="E1442" t="s">
        <v>9334</v>
      </c>
      <c r="F1442" t="s">
        <v>10498</v>
      </c>
    </row>
    <row r="1443" spans="1:6">
      <c r="A1443" t="s">
        <v>4138</v>
      </c>
      <c r="B1443" t="s">
        <v>5522</v>
      </c>
      <c r="C1443" t="s">
        <v>4137</v>
      </c>
      <c r="D1443" t="s">
        <v>1273</v>
      </c>
      <c r="E1443" t="s">
        <v>9335</v>
      </c>
      <c r="F1443" t="s">
        <v>10617</v>
      </c>
    </row>
    <row r="1444" spans="1:6">
      <c r="A1444" t="s">
        <v>4006</v>
      </c>
      <c r="B1444" t="s">
        <v>5522</v>
      </c>
      <c r="C1444" t="s">
        <v>4005</v>
      </c>
      <c r="D1444" t="s">
        <v>7594</v>
      </c>
      <c r="E1444" t="s">
        <v>9336</v>
      </c>
      <c r="F1444" t="s">
        <v>10498</v>
      </c>
    </row>
    <row r="1445" spans="1:6">
      <c r="A1445" t="s">
        <v>4228</v>
      </c>
      <c r="B1445" t="s">
        <v>5522</v>
      </c>
      <c r="C1445" t="s">
        <v>4227</v>
      </c>
      <c r="D1445" t="s">
        <v>7594</v>
      </c>
      <c r="E1445" t="s">
        <v>9337</v>
      </c>
      <c r="F1445" t="s">
        <v>10498</v>
      </c>
    </row>
    <row r="1446" spans="1:6">
      <c r="A1446" t="s">
        <v>3164</v>
      </c>
      <c r="B1446" t="s">
        <v>5522</v>
      </c>
      <c r="C1446" t="s">
        <v>3163</v>
      </c>
      <c r="D1446" t="s">
        <v>1286</v>
      </c>
      <c r="E1446" t="s">
        <v>9338</v>
      </c>
      <c r="F1446" t="s">
        <v>10498</v>
      </c>
    </row>
    <row r="1447" spans="1:6">
      <c r="A1447" t="s">
        <v>3203</v>
      </c>
      <c r="B1447" t="s">
        <v>5522</v>
      </c>
      <c r="C1447" t="s">
        <v>3202</v>
      </c>
      <c r="D1447" t="s">
        <v>1286</v>
      </c>
      <c r="E1447" t="s">
        <v>9339</v>
      </c>
      <c r="F1447" t="s">
        <v>10498</v>
      </c>
    </row>
    <row r="1448" spans="1:6">
      <c r="A1448" t="s">
        <v>3215</v>
      </c>
      <c r="B1448" t="s">
        <v>5522</v>
      </c>
      <c r="C1448" t="s">
        <v>3214</v>
      </c>
      <c r="D1448" t="s">
        <v>1286</v>
      </c>
      <c r="E1448" t="s">
        <v>9340</v>
      </c>
      <c r="F1448" t="s">
        <v>10498</v>
      </c>
    </row>
    <row r="1449" spans="1:6">
      <c r="A1449" t="s">
        <v>3277</v>
      </c>
      <c r="B1449" t="s">
        <v>5522</v>
      </c>
      <c r="C1449" t="s">
        <v>3276</v>
      </c>
      <c r="D1449" t="s">
        <v>1286</v>
      </c>
      <c r="E1449" t="s">
        <v>9341</v>
      </c>
      <c r="F1449" t="s">
        <v>10498</v>
      </c>
    </row>
    <row r="1450" spans="1:6">
      <c r="A1450" t="s">
        <v>3291</v>
      </c>
      <c r="B1450" t="s">
        <v>5522</v>
      </c>
      <c r="C1450" t="s">
        <v>3290</v>
      </c>
      <c r="D1450" t="s">
        <v>1286</v>
      </c>
      <c r="E1450" t="s">
        <v>9342</v>
      </c>
      <c r="F1450" t="s">
        <v>10498</v>
      </c>
    </row>
    <row r="1451" spans="1:6">
      <c r="A1451" t="s">
        <v>3307</v>
      </c>
      <c r="B1451" t="s">
        <v>5522</v>
      </c>
      <c r="C1451" t="s">
        <v>3306</v>
      </c>
      <c r="D1451" t="s">
        <v>1286</v>
      </c>
      <c r="E1451" t="s">
        <v>9343</v>
      </c>
      <c r="F1451" t="s">
        <v>10618</v>
      </c>
    </row>
    <row r="1452" spans="1:6">
      <c r="A1452" t="s">
        <v>3311</v>
      </c>
      <c r="B1452" t="s">
        <v>5522</v>
      </c>
      <c r="C1452" t="s">
        <v>3310</v>
      </c>
      <c r="D1452" t="s">
        <v>1286</v>
      </c>
      <c r="E1452" t="s">
        <v>9344</v>
      </c>
      <c r="F1452" t="s">
        <v>10498</v>
      </c>
    </row>
    <row r="1453" spans="1:6">
      <c r="A1453" t="s">
        <v>3332</v>
      </c>
      <c r="B1453" t="s">
        <v>5522</v>
      </c>
      <c r="C1453" t="s">
        <v>3331</v>
      </c>
      <c r="D1453" t="s">
        <v>1286</v>
      </c>
      <c r="E1453" t="s">
        <v>9345</v>
      </c>
      <c r="F1453" t="s">
        <v>10498</v>
      </c>
    </row>
    <row r="1454" spans="1:6">
      <c r="A1454" t="s">
        <v>3366</v>
      </c>
      <c r="B1454" t="s">
        <v>5522</v>
      </c>
      <c r="C1454" t="s">
        <v>3365</v>
      </c>
      <c r="D1454" t="s">
        <v>1286</v>
      </c>
      <c r="E1454" t="s">
        <v>9346</v>
      </c>
      <c r="F1454" t="s">
        <v>10498</v>
      </c>
    </row>
    <row r="1455" spans="1:6">
      <c r="A1455" t="s">
        <v>3507</v>
      </c>
      <c r="B1455" t="s">
        <v>5522</v>
      </c>
      <c r="C1455" t="s">
        <v>3506</v>
      </c>
      <c r="D1455" t="s">
        <v>1286</v>
      </c>
      <c r="E1455" t="s">
        <v>9347</v>
      </c>
      <c r="F1455" t="s">
        <v>10498</v>
      </c>
    </row>
    <row r="1456" spans="1:6">
      <c r="A1456" t="s">
        <v>3517</v>
      </c>
      <c r="B1456" t="s">
        <v>5522</v>
      </c>
      <c r="C1456" t="s">
        <v>3516</v>
      </c>
      <c r="D1456" t="s">
        <v>1286</v>
      </c>
      <c r="E1456" t="s">
        <v>9348</v>
      </c>
      <c r="F1456" t="s">
        <v>10498</v>
      </c>
    </row>
    <row r="1457" spans="1:6">
      <c r="A1457" t="s">
        <v>3521</v>
      </c>
      <c r="B1457" t="s">
        <v>5522</v>
      </c>
      <c r="C1457" t="s">
        <v>3520</v>
      </c>
      <c r="D1457" t="s">
        <v>1286</v>
      </c>
      <c r="E1457" t="s">
        <v>9349</v>
      </c>
      <c r="F1457" t="s">
        <v>10498</v>
      </c>
    </row>
    <row r="1458" spans="1:6">
      <c r="A1458" t="s">
        <v>3585</v>
      </c>
      <c r="B1458" t="s">
        <v>5522</v>
      </c>
      <c r="C1458" t="s">
        <v>3584</v>
      </c>
      <c r="D1458" t="s">
        <v>1286</v>
      </c>
      <c r="E1458" t="s">
        <v>9350</v>
      </c>
      <c r="F1458" t="s">
        <v>10498</v>
      </c>
    </row>
    <row r="1459" spans="1:6">
      <c r="A1459" t="s">
        <v>3589</v>
      </c>
      <c r="B1459" t="s">
        <v>5522</v>
      </c>
      <c r="C1459" t="s">
        <v>3588</v>
      </c>
      <c r="D1459" t="s">
        <v>1286</v>
      </c>
      <c r="E1459" t="s">
        <v>9351</v>
      </c>
      <c r="F1459" t="s">
        <v>10498</v>
      </c>
    </row>
    <row r="1460" spans="1:6">
      <c r="A1460" t="s">
        <v>3591</v>
      </c>
      <c r="B1460" t="s">
        <v>5522</v>
      </c>
      <c r="C1460" t="s">
        <v>3590</v>
      </c>
      <c r="D1460" t="s">
        <v>1286</v>
      </c>
      <c r="E1460" t="s">
        <v>9352</v>
      </c>
      <c r="F1460" t="s">
        <v>10498</v>
      </c>
    </row>
    <row r="1461" spans="1:6">
      <c r="A1461" t="s">
        <v>3593</v>
      </c>
      <c r="B1461" t="s">
        <v>5522</v>
      </c>
      <c r="C1461" t="s">
        <v>3592</v>
      </c>
      <c r="D1461" t="s">
        <v>1286</v>
      </c>
      <c r="E1461" t="s">
        <v>9353</v>
      </c>
      <c r="F1461" t="s">
        <v>10498</v>
      </c>
    </row>
    <row r="1462" spans="1:6">
      <c r="A1462" t="s">
        <v>3607</v>
      </c>
      <c r="B1462" t="s">
        <v>5522</v>
      </c>
      <c r="C1462" t="s">
        <v>3606</v>
      </c>
      <c r="D1462" t="s">
        <v>1286</v>
      </c>
      <c r="E1462" t="s">
        <v>9354</v>
      </c>
      <c r="F1462" t="s">
        <v>10498</v>
      </c>
    </row>
    <row r="1463" spans="1:6">
      <c r="A1463" t="s">
        <v>3720</v>
      </c>
      <c r="B1463" t="s">
        <v>5522</v>
      </c>
      <c r="C1463" t="s">
        <v>3719</v>
      </c>
      <c r="D1463" t="s">
        <v>1286</v>
      </c>
      <c r="E1463" t="s">
        <v>9355</v>
      </c>
      <c r="F1463" t="s">
        <v>10498</v>
      </c>
    </row>
    <row r="1464" spans="1:6">
      <c r="A1464" t="s">
        <v>3753</v>
      </c>
      <c r="B1464" t="s">
        <v>5522</v>
      </c>
      <c r="C1464" t="s">
        <v>3752</v>
      </c>
      <c r="D1464" t="s">
        <v>1286</v>
      </c>
      <c r="E1464" t="s">
        <v>9356</v>
      </c>
      <c r="F1464" t="s">
        <v>10498</v>
      </c>
    </row>
    <row r="1465" spans="1:6">
      <c r="A1465" t="s">
        <v>3757</v>
      </c>
      <c r="B1465" t="s">
        <v>5522</v>
      </c>
      <c r="C1465" t="s">
        <v>3756</v>
      </c>
      <c r="D1465" t="s">
        <v>1286</v>
      </c>
      <c r="E1465" t="s">
        <v>9357</v>
      </c>
      <c r="F1465" t="s">
        <v>10498</v>
      </c>
    </row>
    <row r="1466" spans="1:6">
      <c r="A1466" t="s">
        <v>3775</v>
      </c>
      <c r="B1466" t="s">
        <v>5522</v>
      </c>
      <c r="C1466" t="s">
        <v>3774</v>
      </c>
      <c r="D1466" t="s">
        <v>1286</v>
      </c>
      <c r="E1466" t="s">
        <v>9358</v>
      </c>
      <c r="F1466" t="s">
        <v>10498</v>
      </c>
    </row>
    <row r="1467" spans="1:6">
      <c r="A1467" t="s">
        <v>3803</v>
      </c>
      <c r="B1467" t="s">
        <v>5522</v>
      </c>
      <c r="C1467" t="s">
        <v>3802</v>
      </c>
      <c r="D1467" t="s">
        <v>1286</v>
      </c>
      <c r="E1467" t="s">
        <v>9359</v>
      </c>
      <c r="F1467" t="s">
        <v>10498</v>
      </c>
    </row>
    <row r="1468" spans="1:6">
      <c r="A1468" t="s">
        <v>3842</v>
      </c>
      <c r="B1468" t="s">
        <v>5522</v>
      </c>
      <c r="C1468" t="s">
        <v>3841</v>
      </c>
      <c r="D1468" t="s">
        <v>1286</v>
      </c>
      <c r="E1468" t="s">
        <v>9360</v>
      </c>
      <c r="F1468" t="s">
        <v>10498</v>
      </c>
    </row>
    <row r="1469" spans="1:6">
      <c r="A1469" t="s">
        <v>3894</v>
      </c>
      <c r="B1469" t="s">
        <v>5522</v>
      </c>
      <c r="C1469" t="s">
        <v>3893</v>
      </c>
      <c r="D1469" t="s">
        <v>1286</v>
      </c>
      <c r="E1469" t="s">
        <v>9361</v>
      </c>
      <c r="F1469" t="s">
        <v>10498</v>
      </c>
    </row>
    <row r="1470" spans="1:6">
      <c r="A1470" t="s">
        <v>3918</v>
      </c>
      <c r="B1470" t="s">
        <v>5522</v>
      </c>
      <c r="C1470" t="s">
        <v>3917</v>
      </c>
      <c r="D1470" t="s">
        <v>1286</v>
      </c>
      <c r="E1470" t="s">
        <v>9362</v>
      </c>
      <c r="F1470" t="s">
        <v>10498</v>
      </c>
    </row>
    <row r="1471" spans="1:6">
      <c r="A1471" t="s">
        <v>3920</v>
      </c>
      <c r="B1471" t="s">
        <v>5522</v>
      </c>
      <c r="C1471" t="s">
        <v>3919</v>
      </c>
      <c r="D1471" t="s">
        <v>1286</v>
      </c>
      <c r="E1471" t="s">
        <v>9363</v>
      </c>
      <c r="F1471" t="s">
        <v>10498</v>
      </c>
    </row>
    <row r="1472" spans="1:6">
      <c r="A1472" t="s">
        <v>3935</v>
      </c>
      <c r="B1472" t="s">
        <v>5522</v>
      </c>
      <c r="C1472" t="s">
        <v>3934</v>
      </c>
      <c r="D1472" t="s">
        <v>1286</v>
      </c>
      <c r="E1472" t="s">
        <v>9364</v>
      </c>
      <c r="F1472" t="s">
        <v>10498</v>
      </c>
    </row>
    <row r="1473" spans="1:6">
      <c r="A1473" t="s">
        <v>3937</v>
      </c>
      <c r="B1473" t="s">
        <v>5522</v>
      </c>
      <c r="C1473" t="s">
        <v>3936</v>
      </c>
      <c r="D1473" t="s">
        <v>1286</v>
      </c>
      <c r="E1473" t="s">
        <v>9365</v>
      </c>
      <c r="F1473" t="s">
        <v>10498</v>
      </c>
    </row>
    <row r="1474" spans="1:6">
      <c r="A1474" t="s">
        <v>3957</v>
      </c>
      <c r="B1474" t="s">
        <v>5522</v>
      </c>
      <c r="C1474" t="s">
        <v>3956</v>
      </c>
      <c r="D1474" t="s">
        <v>1286</v>
      </c>
      <c r="E1474" t="s">
        <v>9366</v>
      </c>
      <c r="F1474" t="s">
        <v>10498</v>
      </c>
    </row>
    <row r="1475" spans="1:6">
      <c r="A1475" t="s">
        <v>3965</v>
      </c>
      <c r="B1475" t="s">
        <v>5522</v>
      </c>
      <c r="C1475" t="s">
        <v>3964</v>
      </c>
      <c r="D1475" t="s">
        <v>1286</v>
      </c>
      <c r="E1475" t="s">
        <v>9367</v>
      </c>
      <c r="F1475" t="s">
        <v>10498</v>
      </c>
    </row>
    <row r="1476" spans="1:6">
      <c r="A1476" t="s">
        <v>3992</v>
      </c>
      <c r="B1476" t="s">
        <v>5522</v>
      </c>
      <c r="C1476" t="s">
        <v>3991</v>
      </c>
      <c r="D1476" t="s">
        <v>1286</v>
      </c>
      <c r="E1476" t="s">
        <v>9368</v>
      </c>
      <c r="F1476" t="s">
        <v>10498</v>
      </c>
    </row>
    <row r="1477" spans="1:6">
      <c r="A1477" t="s">
        <v>4017</v>
      </c>
      <c r="B1477" t="s">
        <v>5522</v>
      </c>
      <c r="C1477" t="s">
        <v>4016</v>
      </c>
      <c r="D1477" t="s">
        <v>1286</v>
      </c>
      <c r="E1477" t="s">
        <v>9369</v>
      </c>
      <c r="F1477" t="s">
        <v>10498</v>
      </c>
    </row>
    <row r="1478" spans="1:6">
      <c r="A1478" t="s">
        <v>4021</v>
      </c>
      <c r="B1478" t="s">
        <v>5522</v>
      </c>
      <c r="C1478" t="s">
        <v>4020</v>
      </c>
      <c r="D1478" t="s">
        <v>1286</v>
      </c>
      <c r="E1478" t="s">
        <v>9370</v>
      </c>
      <c r="F1478" t="s">
        <v>10498</v>
      </c>
    </row>
    <row r="1479" spans="1:6">
      <c r="A1479" t="s">
        <v>4025</v>
      </c>
      <c r="B1479" t="s">
        <v>5522</v>
      </c>
      <c r="C1479" t="s">
        <v>4024</v>
      </c>
      <c r="D1479" t="s">
        <v>1286</v>
      </c>
      <c r="E1479" t="s">
        <v>9371</v>
      </c>
      <c r="F1479" t="s">
        <v>10618</v>
      </c>
    </row>
    <row r="1480" spans="1:6">
      <c r="A1480" t="s">
        <v>4123</v>
      </c>
      <c r="B1480" t="s">
        <v>5522</v>
      </c>
      <c r="C1480" t="s">
        <v>4122</v>
      </c>
      <c r="D1480" t="s">
        <v>1286</v>
      </c>
      <c r="E1480" t="s">
        <v>9372</v>
      </c>
      <c r="F1480" t="s">
        <v>10498</v>
      </c>
    </row>
    <row r="1481" spans="1:6">
      <c r="A1481" t="s">
        <v>4130</v>
      </c>
      <c r="B1481" t="s">
        <v>5522</v>
      </c>
      <c r="C1481" t="s">
        <v>4129</v>
      </c>
      <c r="D1481" t="s">
        <v>1286</v>
      </c>
      <c r="E1481" t="s">
        <v>9373</v>
      </c>
      <c r="F1481" t="s">
        <v>10498</v>
      </c>
    </row>
    <row r="1482" spans="1:6">
      <c r="A1482" t="s">
        <v>4132</v>
      </c>
      <c r="B1482" t="s">
        <v>5522</v>
      </c>
      <c r="C1482" t="s">
        <v>4131</v>
      </c>
      <c r="D1482" t="s">
        <v>1286</v>
      </c>
      <c r="E1482" t="s">
        <v>9374</v>
      </c>
      <c r="F1482" t="s">
        <v>10498</v>
      </c>
    </row>
    <row r="1483" spans="1:6">
      <c r="A1483" t="s">
        <v>4170</v>
      </c>
      <c r="B1483" t="s">
        <v>5522</v>
      </c>
      <c r="C1483" t="s">
        <v>4169</v>
      </c>
      <c r="D1483" t="s">
        <v>1286</v>
      </c>
      <c r="E1483" t="s">
        <v>9375</v>
      </c>
      <c r="F1483" t="s">
        <v>10498</v>
      </c>
    </row>
    <row r="1484" spans="1:6">
      <c r="A1484" t="s">
        <v>4172</v>
      </c>
      <c r="B1484" t="s">
        <v>5522</v>
      </c>
      <c r="C1484" t="s">
        <v>4171</v>
      </c>
      <c r="D1484" t="s">
        <v>1286</v>
      </c>
      <c r="E1484" t="s">
        <v>9376</v>
      </c>
      <c r="F1484" t="s">
        <v>10498</v>
      </c>
    </row>
    <row r="1485" spans="1:6">
      <c r="A1485" t="s">
        <v>4174</v>
      </c>
      <c r="B1485" t="s">
        <v>5522</v>
      </c>
      <c r="C1485" t="s">
        <v>4173</v>
      </c>
      <c r="D1485" t="s">
        <v>1286</v>
      </c>
      <c r="E1485" t="s">
        <v>9377</v>
      </c>
      <c r="F1485" t="s">
        <v>10498</v>
      </c>
    </row>
    <row r="1486" spans="1:6">
      <c r="A1486" t="s">
        <v>4224</v>
      </c>
      <c r="B1486" t="s">
        <v>5522</v>
      </c>
      <c r="C1486" t="s">
        <v>4223</v>
      </c>
      <c r="D1486" t="s">
        <v>1286</v>
      </c>
      <c r="E1486" t="s">
        <v>9378</v>
      </c>
      <c r="F1486" t="s">
        <v>10498</v>
      </c>
    </row>
    <row r="1487" spans="1:6">
      <c r="A1487" t="s">
        <v>4234</v>
      </c>
      <c r="B1487" t="s">
        <v>5522</v>
      </c>
      <c r="C1487" t="s">
        <v>4233</v>
      </c>
      <c r="D1487" t="s">
        <v>1286</v>
      </c>
      <c r="E1487" t="s">
        <v>9379</v>
      </c>
      <c r="F1487" t="s">
        <v>10498</v>
      </c>
    </row>
    <row r="1488" spans="1:6">
      <c r="A1488" t="s">
        <v>4238</v>
      </c>
      <c r="B1488" t="s">
        <v>5522</v>
      </c>
      <c r="C1488" t="s">
        <v>4237</v>
      </c>
      <c r="D1488" t="s">
        <v>1286</v>
      </c>
      <c r="E1488" t="s">
        <v>9380</v>
      </c>
      <c r="F1488" t="s">
        <v>10498</v>
      </c>
    </row>
    <row r="1489" spans="1:6">
      <c r="A1489" t="s">
        <v>4249</v>
      </c>
      <c r="B1489" t="s">
        <v>5522</v>
      </c>
      <c r="C1489" t="s">
        <v>4248</v>
      </c>
      <c r="D1489" t="s">
        <v>1286</v>
      </c>
      <c r="E1489" t="s">
        <v>9381</v>
      </c>
      <c r="F1489" t="s">
        <v>10498</v>
      </c>
    </row>
    <row r="1490" spans="1:6">
      <c r="A1490" t="s">
        <v>4258</v>
      </c>
      <c r="B1490" t="s">
        <v>5522</v>
      </c>
      <c r="C1490" t="s">
        <v>4257</v>
      </c>
      <c r="D1490" t="s">
        <v>1286</v>
      </c>
      <c r="E1490" t="s">
        <v>9382</v>
      </c>
      <c r="F1490" t="s">
        <v>10498</v>
      </c>
    </row>
    <row r="1491" spans="1:6">
      <c r="A1491" t="s">
        <v>4260</v>
      </c>
      <c r="B1491" t="s">
        <v>5522</v>
      </c>
      <c r="C1491" t="s">
        <v>4259</v>
      </c>
      <c r="D1491" t="s">
        <v>1286</v>
      </c>
      <c r="E1491" t="s">
        <v>9383</v>
      </c>
      <c r="F1491" t="s">
        <v>10498</v>
      </c>
    </row>
    <row r="1492" spans="1:6">
      <c r="A1492" t="s">
        <v>4276</v>
      </c>
      <c r="B1492" t="s">
        <v>5522</v>
      </c>
      <c r="C1492" t="s">
        <v>4275</v>
      </c>
      <c r="D1492" t="s">
        <v>1286</v>
      </c>
      <c r="E1492" t="s">
        <v>9384</v>
      </c>
      <c r="F1492" t="s">
        <v>10498</v>
      </c>
    </row>
    <row r="1493" spans="1:6">
      <c r="A1493" t="s">
        <v>4337</v>
      </c>
      <c r="B1493" t="s">
        <v>5522</v>
      </c>
      <c r="C1493" t="s">
        <v>4336</v>
      </c>
      <c r="D1493" t="s">
        <v>1286</v>
      </c>
      <c r="E1493" t="s">
        <v>9385</v>
      </c>
      <c r="F1493" t="s">
        <v>10498</v>
      </c>
    </row>
    <row r="1494" spans="1:6">
      <c r="A1494" t="s">
        <v>4339</v>
      </c>
      <c r="B1494" t="s">
        <v>5522</v>
      </c>
      <c r="C1494" t="s">
        <v>4338</v>
      </c>
      <c r="D1494" t="s">
        <v>1286</v>
      </c>
      <c r="E1494" t="s">
        <v>9386</v>
      </c>
      <c r="F1494" t="s">
        <v>10498</v>
      </c>
    </row>
    <row r="1495" spans="1:6">
      <c r="A1495" t="s">
        <v>4361</v>
      </c>
      <c r="B1495" t="s">
        <v>5522</v>
      </c>
      <c r="C1495" t="s">
        <v>4360</v>
      </c>
      <c r="D1495" t="s">
        <v>1286</v>
      </c>
      <c r="E1495" t="s">
        <v>9387</v>
      </c>
      <c r="F1495" t="s">
        <v>10498</v>
      </c>
    </row>
    <row r="1496" spans="1:6">
      <c r="A1496" t="s">
        <v>4363</v>
      </c>
      <c r="B1496" t="s">
        <v>5522</v>
      </c>
      <c r="C1496" t="s">
        <v>4362</v>
      </c>
      <c r="D1496" t="s">
        <v>1286</v>
      </c>
      <c r="E1496" t="s">
        <v>9388</v>
      </c>
      <c r="F1496" t="s">
        <v>10498</v>
      </c>
    </row>
    <row r="1497" spans="1:6">
      <c r="A1497" t="s">
        <v>4377</v>
      </c>
      <c r="B1497" t="s">
        <v>5522</v>
      </c>
      <c r="C1497" t="s">
        <v>4376</v>
      </c>
      <c r="D1497" t="s">
        <v>1286</v>
      </c>
      <c r="E1497" t="s">
        <v>9389</v>
      </c>
      <c r="F1497" t="s">
        <v>10498</v>
      </c>
    </row>
    <row r="1498" spans="1:6">
      <c r="A1498" t="s">
        <v>3258</v>
      </c>
      <c r="B1498" t="s">
        <v>5522</v>
      </c>
      <c r="C1498" t="s">
        <v>3257</v>
      </c>
      <c r="D1498" t="s">
        <v>1311</v>
      </c>
      <c r="E1498" t="s">
        <v>9390</v>
      </c>
      <c r="F1498" t="s">
        <v>10498</v>
      </c>
    </row>
    <row r="1499" spans="1:6">
      <c r="A1499" t="s">
        <v>3377</v>
      </c>
      <c r="B1499" t="s">
        <v>5522</v>
      </c>
      <c r="C1499" t="s">
        <v>3376</v>
      </c>
      <c r="D1499" t="s">
        <v>1311</v>
      </c>
      <c r="E1499" t="s">
        <v>9391</v>
      </c>
      <c r="F1499" t="s">
        <v>10498</v>
      </c>
    </row>
    <row r="1500" spans="1:6">
      <c r="A1500" t="s">
        <v>3539</v>
      </c>
      <c r="B1500" t="s">
        <v>5522</v>
      </c>
      <c r="C1500" t="s">
        <v>3538</v>
      </c>
      <c r="D1500" t="s">
        <v>1311</v>
      </c>
      <c r="E1500" t="s">
        <v>9392</v>
      </c>
      <c r="F1500" t="s">
        <v>10498</v>
      </c>
    </row>
    <row r="1501" spans="1:6">
      <c r="A1501" t="s">
        <v>3690</v>
      </c>
      <c r="B1501" t="s">
        <v>5522</v>
      </c>
      <c r="C1501" t="s">
        <v>3689</v>
      </c>
      <c r="D1501" t="s">
        <v>1311</v>
      </c>
      <c r="E1501" t="s">
        <v>9393</v>
      </c>
      <c r="F1501" t="s">
        <v>10498</v>
      </c>
    </row>
    <row r="1502" spans="1:6">
      <c r="A1502" t="s">
        <v>3745</v>
      </c>
      <c r="B1502" t="s">
        <v>5522</v>
      </c>
      <c r="C1502" t="s">
        <v>3744</v>
      </c>
      <c r="D1502" t="s">
        <v>1311</v>
      </c>
      <c r="E1502" t="s">
        <v>9394</v>
      </c>
      <c r="F1502" t="s">
        <v>10619</v>
      </c>
    </row>
    <row r="1503" spans="1:6">
      <c r="A1503" t="s">
        <v>3831</v>
      </c>
      <c r="B1503" t="s">
        <v>5522</v>
      </c>
      <c r="C1503" t="s">
        <v>3830</v>
      </c>
      <c r="D1503" t="s">
        <v>1311</v>
      </c>
      <c r="E1503" t="s">
        <v>9395</v>
      </c>
      <c r="F1503" t="s">
        <v>10498</v>
      </c>
    </row>
    <row r="1504" spans="1:6">
      <c r="A1504" t="s">
        <v>3848</v>
      </c>
      <c r="B1504" t="s">
        <v>5522</v>
      </c>
      <c r="C1504" t="s">
        <v>3847</v>
      </c>
      <c r="D1504" t="s">
        <v>1311</v>
      </c>
      <c r="E1504" t="s">
        <v>9396</v>
      </c>
      <c r="F1504" t="s">
        <v>10498</v>
      </c>
    </row>
    <row r="1505" spans="1:6">
      <c r="A1505" t="s">
        <v>4094</v>
      </c>
      <c r="B1505" t="s">
        <v>5522</v>
      </c>
      <c r="C1505" t="s">
        <v>4093</v>
      </c>
      <c r="D1505" t="s">
        <v>1311</v>
      </c>
      <c r="E1505" t="s">
        <v>9397</v>
      </c>
      <c r="F1505" t="s">
        <v>10620</v>
      </c>
    </row>
    <row r="1506" spans="1:6">
      <c r="A1506" t="s">
        <v>6722</v>
      </c>
      <c r="B1506" t="s">
        <v>5522</v>
      </c>
      <c r="C1506" t="s">
        <v>6721</v>
      </c>
      <c r="D1506" t="s">
        <v>1311</v>
      </c>
      <c r="E1506" t="s">
        <v>9398</v>
      </c>
      <c r="F1506" t="s">
        <v>10498</v>
      </c>
    </row>
    <row r="1507" spans="1:6">
      <c r="A1507" t="s">
        <v>4144</v>
      </c>
      <c r="B1507" t="s">
        <v>5522</v>
      </c>
      <c r="C1507" t="s">
        <v>4143</v>
      </c>
      <c r="D1507" t="s">
        <v>1311</v>
      </c>
      <c r="E1507" t="s">
        <v>9399</v>
      </c>
      <c r="F1507" t="s">
        <v>10498</v>
      </c>
    </row>
    <row r="1508" spans="1:6">
      <c r="A1508" t="s">
        <v>4284</v>
      </c>
      <c r="B1508" t="s">
        <v>5522</v>
      </c>
      <c r="C1508" t="s">
        <v>4283</v>
      </c>
      <c r="D1508" t="s">
        <v>1311</v>
      </c>
      <c r="E1508" t="s">
        <v>9400</v>
      </c>
      <c r="F1508" t="s">
        <v>10498</v>
      </c>
    </row>
    <row r="1509" spans="1:6">
      <c r="A1509" t="s">
        <v>6724</v>
      </c>
      <c r="B1509" t="s">
        <v>5522</v>
      </c>
      <c r="C1509" t="s">
        <v>6723</v>
      </c>
      <c r="D1509" t="s">
        <v>1311</v>
      </c>
      <c r="E1509" t="s">
        <v>9401</v>
      </c>
      <c r="F1509" t="s">
        <v>10498</v>
      </c>
    </row>
    <row r="1510" spans="1:6">
      <c r="A1510" t="s">
        <v>4421</v>
      </c>
      <c r="B1510" t="s">
        <v>5522</v>
      </c>
      <c r="C1510" t="s">
        <v>4420</v>
      </c>
      <c r="D1510" t="s">
        <v>1311</v>
      </c>
      <c r="E1510" t="s">
        <v>9402</v>
      </c>
      <c r="F1510" t="s">
        <v>10621</v>
      </c>
    </row>
    <row r="1511" spans="1:6">
      <c r="A1511" t="s">
        <v>4422</v>
      </c>
      <c r="B1511" t="s">
        <v>5522</v>
      </c>
      <c r="C1511" t="s">
        <v>4420</v>
      </c>
      <c r="D1511" t="s">
        <v>1311</v>
      </c>
      <c r="E1511" t="s">
        <v>9403</v>
      </c>
      <c r="F1511" t="s">
        <v>10498</v>
      </c>
    </row>
    <row r="1512" spans="1:6">
      <c r="A1512" t="s">
        <v>4428</v>
      </c>
      <c r="B1512" t="s">
        <v>5522</v>
      </c>
      <c r="C1512" t="s">
        <v>4427</v>
      </c>
      <c r="D1512" t="s">
        <v>1311</v>
      </c>
      <c r="E1512" t="s">
        <v>9404</v>
      </c>
      <c r="F1512" t="s">
        <v>10622</v>
      </c>
    </row>
    <row r="1513" spans="1:6">
      <c r="A1513" t="s">
        <v>3297</v>
      </c>
      <c r="B1513" t="s">
        <v>5522</v>
      </c>
      <c r="C1513" t="s">
        <v>3296</v>
      </c>
      <c r="D1513" t="s">
        <v>1314</v>
      </c>
      <c r="E1513" t="s">
        <v>9405</v>
      </c>
      <c r="F1513" t="s">
        <v>10623</v>
      </c>
    </row>
    <row r="1514" spans="1:6">
      <c r="A1514" t="s">
        <v>3387</v>
      </c>
      <c r="B1514" t="s">
        <v>5522</v>
      </c>
      <c r="C1514" t="s">
        <v>3386</v>
      </c>
      <c r="D1514" t="s">
        <v>1314</v>
      </c>
      <c r="E1514" t="s">
        <v>9406</v>
      </c>
      <c r="F1514" t="s">
        <v>10498</v>
      </c>
    </row>
    <row r="1515" spans="1:6">
      <c r="A1515" t="s">
        <v>3509</v>
      </c>
      <c r="B1515" t="s">
        <v>5522</v>
      </c>
      <c r="C1515" t="s">
        <v>3508</v>
      </c>
      <c r="D1515" t="s">
        <v>1314</v>
      </c>
      <c r="E1515" t="s">
        <v>9407</v>
      </c>
      <c r="F1515" t="s">
        <v>10623</v>
      </c>
    </row>
    <row r="1516" spans="1:6">
      <c r="A1516" t="s">
        <v>3515</v>
      </c>
      <c r="B1516" t="s">
        <v>5522</v>
      </c>
      <c r="C1516" t="s">
        <v>3514</v>
      </c>
      <c r="D1516" t="s">
        <v>1314</v>
      </c>
      <c r="E1516" t="s">
        <v>9408</v>
      </c>
      <c r="F1516" t="s">
        <v>10623</v>
      </c>
    </row>
    <row r="1517" spans="1:6">
      <c r="A1517" t="s">
        <v>3531</v>
      </c>
      <c r="B1517" t="s">
        <v>5522</v>
      </c>
      <c r="C1517" t="s">
        <v>3530</v>
      </c>
      <c r="D1517" t="s">
        <v>1314</v>
      </c>
      <c r="E1517" t="s">
        <v>9409</v>
      </c>
      <c r="F1517" t="s">
        <v>10623</v>
      </c>
    </row>
    <row r="1518" spans="1:6">
      <c r="A1518" t="s">
        <v>3609</v>
      </c>
      <c r="B1518" t="s">
        <v>5522</v>
      </c>
      <c r="C1518" t="s">
        <v>3608</v>
      </c>
      <c r="D1518" t="s">
        <v>1314</v>
      </c>
      <c r="E1518" t="s">
        <v>9410</v>
      </c>
      <c r="F1518" t="s">
        <v>10623</v>
      </c>
    </row>
    <row r="1519" spans="1:6">
      <c r="A1519" t="s">
        <v>3773</v>
      </c>
      <c r="B1519" t="s">
        <v>5522</v>
      </c>
      <c r="C1519" t="s">
        <v>3772</v>
      </c>
      <c r="D1519" t="s">
        <v>1314</v>
      </c>
      <c r="E1519" t="s">
        <v>9411</v>
      </c>
      <c r="F1519" t="s">
        <v>10498</v>
      </c>
    </row>
    <row r="1520" spans="1:6">
      <c r="A1520" t="s">
        <v>3825</v>
      </c>
      <c r="B1520" t="s">
        <v>5522</v>
      </c>
      <c r="C1520" t="s">
        <v>3824</v>
      </c>
      <c r="D1520" t="s">
        <v>1314</v>
      </c>
      <c r="E1520" t="s">
        <v>9412</v>
      </c>
      <c r="F1520" t="s">
        <v>10623</v>
      </c>
    </row>
    <row r="1521" spans="1:6">
      <c r="A1521" t="s">
        <v>4072</v>
      </c>
      <c r="B1521" t="s">
        <v>5522</v>
      </c>
      <c r="C1521" t="s">
        <v>4071</v>
      </c>
      <c r="D1521" t="s">
        <v>1314</v>
      </c>
      <c r="E1521" t="s">
        <v>9413</v>
      </c>
      <c r="F1521" t="s">
        <v>10498</v>
      </c>
    </row>
    <row r="1522" spans="1:6">
      <c r="A1522" t="s">
        <v>4084</v>
      </c>
      <c r="B1522" t="s">
        <v>5522</v>
      </c>
      <c r="C1522" t="s">
        <v>4083</v>
      </c>
      <c r="D1522" t="s">
        <v>1314</v>
      </c>
      <c r="E1522" t="s">
        <v>9414</v>
      </c>
      <c r="F1522" t="s">
        <v>10623</v>
      </c>
    </row>
    <row r="1523" spans="1:6">
      <c r="A1523" t="s">
        <v>4090</v>
      </c>
      <c r="B1523" t="s">
        <v>5522</v>
      </c>
      <c r="C1523" t="s">
        <v>4089</v>
      </c>
      <c r="D1523" t="s">
        <v>1314</v>
      </c>
      <c r="E1523" t="s">
        <v>9415</v>
      </c>
      <c r="F1523" t="s">
        <v>10623</v>
      </c>
    </row>
    <row r="1524" spans="1:6">
      <c r="A1524" t="s">
        <v>4092</v>
      </c>
      <c r="B1524" t="s">
        <v>5522</v>
      </c>
      <c r="C1524" t="s">
        <v>4091</v>
      </c>
      <c r="D1524" t="s">
        <v>1314</v>
      </c>
      <c r="E1524" t="s">
        <v>9416</v>
      </c>
      <c r="F1524" t="s">
        <v>10623</v>
      </c>
    </row>
    <row r="1525" spans="1:6">
      <c r="A1525" t="s">
        <v>4178</v>
      </c>
      <c r="B1525" t="s">
        <v>5522</v>
      </c>
      <c r="C1525" t="s">
        <v>4177</v>
      </c>
      <c r="D1525" t="s">
        <v>1314</v>
      </c>
      <c r="E1525" t="s">
        <v>9417</v>
      </c>
      <c r="F1525" t="s">
        <v>10498</v>
      </c>
    </row>
    <row r="1526" spans="1:6">
      <c r="A1526" t="s">
        <v>4180</v>
      </c>
      <c r="B1526" t="s">
        <v>5522</v>
      </c>
      <c r="C1526" t="s">
        <v>4179</v>
      </c>
      <c r="D1526" t="s">
        <v>1314</v>
      </c>
      <c r="E1526" t="s">
        <v>9418</v>
      </c>
      <c r="F1526" t="s">
        <v>10623</v>
      </c>
    </row>
    <row r="1527" spans="1:6">
      <c r="A1527" t="s">
        <v>4399</v>
      </c>
      <c r="B1527" t="s">
        <v>5522</v>
      </c>
      <c r="C1527" t="s">
        <v>4398</v>
      </c>
      <c r="D1527" t="s">
        <v>1314</v>
      </c>
      <c r="E1527" t="s">
        <v>9419</v>
      </c>
      <c r="F1527" t="s">
        <v>10498</v>
      </c>
    </row>
    <row r="1528" spans="1:6">
      <c r="A1528" t="s">
        <v>3232</v>
      </c>
      <c r="B1528" t="s">
        <v>5522</v>
      </c>
      <c r="C1528" t="s">
        <v>3231</v>
      </c>
      <c r="D1528" t="s">
        <v>1319</v>
      </c>
      <c r="E1528" t="s">
        <v>9420</v>
      </c>
      <c r="F1528" t="s">
        <v>9420</v>
      </c>
    </row>
    <row r="1529" spans="1:6">
      <c r="A1529" t="s">
        <v>3260</v>
      </c>
      <c r="B1529" t="s">
        <v>5522</v>
      </c>
      <c r="C1529" t="s">
        <v>3259</v>
      </c>
      <c r="D1529" t="s">
        <v>1319</v>
      </c>
      <c r="E1529" t="s">
        <v>9421</v>
      </c>
      <c r="F1529" t="s">
        <v>10624</v>
      </c>
    </row>
    <row r="1530" spans="1:6">
      <c r="A1530" t="s">
        <v>3266</v>
      </c>
      <c r="B1530" t="s">
        <v>5522</v>
      </c>
      <c r="C1530" t="s">
        <v>3265</v>
      </c>
      <c r="D1530" t="s">
        <v>1319</v>
      </c>
      <c r="E1530" t="s">
        <v>9422</v>
      </c>
      <c r="F1530" t="s">
        <v>10498</v>
      </c>
    </row>
    <row r="1531" spans="1:6">
      <c r="A1531" t="s">
        <v>3370</v>
      </c>
      <c r="B1531" t="s">
        <v>5522</v>
      </c>
      <c r="C1531" t="s">
        <v>3369</v>
      </c>
      <c r="D1531" t="s">
        <v>1319</v>
      </c>
      <c r="E1531" t="s">
        <v>9423</v>
      </c>
      <c r="F1531" t="s">
        <v>10625</v>
      </c>
    </row>
    <row r="1532" spans="1:6">
      <c r="A1532" t="s">
        <v>3371</v>
      </c>
      <c r="B1532" t="s">
        <v>5522</v>
      </c>
      <c r="C1532" t="s">
        <v>3369</v>
      </c>
      <c r="D1532" t="s">
        <v>1319</v>
      </c>
      <c r="E1532" t="s">
        <v>9424</v>
      </c>
      <c r="F1532" t="s">
        <v>10625</v>
      </c>
    </row>
    <row r="1533" spans="1:6">
      <c r="A1533" t="s">
        <v>3431</v>
      </c>
      <c r="B1533" t="s">
        <v>5522</v>
      </c>
      <c r="C1533" t="s">
        <v>3430</v>
      </c>
      <c r="D1533" t="s">
        <v>1319</v>
      </c>
      <c r="E1533" t="s">
        <v>9425</v>
      </c>
      <c r="F1533" t="s">
        <v>9425</v>
      </c>
    </row>
    <row r="1534" spans="1:6">
      <c r="A1534" t="s">
        <v>6726</v>
      </c>
      <c r="B1534" t="s">
        <v>5522</v>
      </c>
      <c r="C1534" t="s">
        <v>6725</v>
      </c>
      <c r="D1534" t="s">
        <v>1319</v>
      </c>
      <c r="E1534" t="s">
        <v>9426</v>
      </c>
      <c r="F1534" t="s">
        <v>10626</v>
      </c>
    </row>
    <row r="1535" spans="1:6">
      <c r="A1535" t="s">
        <v>6728</v>
      </c>
      <c r="B1535" t="s">
        <v>5522</v>
      </c>
      <c r="C1535" t="s">
        <v>6727</v>
      </c>
      <c r="D1535" t="s">
        <v>1319</v>
      </c>
      <c r="E1535" t="s">
        <v>9427</v>
      </c>
      <c r="F1535" t="s">
        <v>10498</v>
      </c>
    </row>
    <row r="1536" spans="1:6">
      <c r="A1536" t="s">
        <v>3617</v>
      </c>
      <c r="B1536" t="s">
        <v>5522</v>
      </c>
      <c r="C1536" t="s">
        <v>3616</v>
      </c>
      <c r="D1536" t="s">
        <v>1319</v>
      </c>
      <c r="E1536" t="s">
        <v>9428</v>
      </c>
      <c r="F1536" t="s">
        <v>10498</v>
      </c>
    </row>
    <row r="1537" spans="1:6">
      <c r="A1537" t="s">
        <v>1291</v>
      </c>
      <c r="B1537" t="s">
        <v>5522</v>
      </c>
      <c r="C1537" t="s">
        <v>4011</v>
      </c>
      <c r="D1537" t="s">
        <v>1319</v>
      </c>
      <c r="E1537" t="s">
        <v>9429</v>
      </c>
      <c r="F1537" t="s">
        <v>10627</v>
      </c>
    </row>
    <row r="1538" spans="1:6">
      <c r="A1538" t="s">
        <v>4192</v>
      </c>
      <c r="B1538" t="s">
        <v>5522</v>
      </c>
      <c r="C1538" t="s">
        <v>4191</v>
      </c>
      <c r="D1538" t="s">
        <v>1319</v>
      </c>
      <c r="E1538" t="s">
        <v>9430</v>
      </c>
      <c r="F1538" t="s">
        <v>9430</v>
      </c>
    </row>
    <row r="1539" spans="1:6">
      <c r="A1539" t="s">
        <v>4204</v>
      </c>
      <c r="B1539" t="s">
        <v>5522</v>
      </c>
      <c r="C1539" t="s">
        <v>4203</v>
      </c>
      <c r="D1539" t="s">
        <v>1319</v>
      </c>
      <c r="E1539" t="s">
        <v>9431</v>
      </c>
      <c r="F1539" t="s">
        <v>10628</v>
      </c>
    </row>
    <row r="1540" spans="1:6">
      <c r="A1540" t="s">
        <v>4268</v>
      </c>
      <c r="B1540" t="s">
        <v>5522</v>
      </c>
      <c r="C1540" t="s">
        <v>4267</v>
      </c>
      <c r="D1540" t="s">
        <v>1319</v>
      </c>
      <c r="E1540" t="s">
        <v>9432</v>
      </c>
      <c r="F1540" t="s">
        <v>10498</v>
      </c>
    </row>
    <row r="1541" spans="1:6">
      <c r="A1541" t="s">
        <v>4295</v>
      </c>
      <c r="B1541" t="s">
        <v>5522</v>
      </c>
      <c r="C1541" t="s">
        <v>4294</v>
      </c>
      <c r="D1541" t="s">
        <v>1319</v>
      </c>
      <c r="E1541" t="s">
        <v>9433</v>
      </c>
      <c r="F1541" t="s">
        <v>10498</v>
      </c>
    </row>
    <row r="1542" spans="1:6">
      <c r="A1542" t="s">
        <v>4307</v>
      </c>
      <c r="B1542" t="s">
        <v>5522</v>
      </c>
      <c r="C1542" t="s">
        <v>4306</v>
      </c>
      <c r="D1542" t="s">
        <v>1319</v>
      </c>
      <c r="E1542" t="s">
        <v>9434</v>
      </c>
      <c r="F1542" t="s">
        <v>10498</v>
      </c>
    </row>
    <row r="1543" spans="1:6">
      <c r="A1543" t="s">
        <v>6730</v>
      </c>
      <c r="B1543" t="s">
        <v>5522</v>
      </c>
      <c r="C1543" t="s">
        <v>6729</v>
      </c>
      <c r="D1543" t="s">
        <v>1319</v>
      </c>
      <c r="E1543" t="s">
        <v>9435</v>
      </c>
      <c r="F1543" t="s">
        <v>10498</v>
      </c>
    </row>
    <row r="1544" spans="1:6">
      <c r="A1544" t="s">
        <v>3168</v>
      </c>
      <c r="B1544" t="s">
        <v>5522</v>
      </c>
      <c r="C1544" t="s">
        <v>3167</v>
      </c>
      <c r="D1544" t="s">
        <v>1322</v>
      </c>
      <c r="E1544" t="s">
        <v>9436</v>
      </c>
      <c r="F1544" t="s">
        <v>10498</v>
      </c>
    </row>
    <row r="1545" spans="1:6">
      <c r="A1545" t="s">
        <v>3209</v>
      </c>
      <c r="B1545" t="s">
        <v>5522</v>
      </c>
      <c r="C1545" t="s">
        <v>3208</v>
      </c>
      <c r="D1545" t="s">
        <v>1322</v>
      </c>
      <c r="E1545" t="s">
        <v>9437</v>
      </c>
      <c r="F1545" t="s">
        <v>10498</v>
      </c>
    </row>
    <row r="1546" spans="1:6">
      <c r="A1546" t="s">
        <v>3211</v>
      </c>
      <c r="B1546" t="s">
        <v>5522</v>
      </c>
      <c r="C1546" t="s">
        <v>3210</v>
      </c>
      <c r="D1546" t="s">
        <v>1322</v>
      </c>
      <c r="E1546" t="s">
        <v>9438</v>
      </c>
      <c r="F1546" t="s">
        <v>10498</v>
      </c>
    </row>
    <row r="1547" spans="1:6">
      <c r="A1547" t="s">
        <v>3236</v>
      </c>
      <c r="B1547" t="s">
        <v>5522</v>
      </c>
      <c r="C1547" t="s">
        <v>3235</v>
      </c>
      <c r="D1547" t="s">
        <v>1322</v>
      </c>
      <c r="E1547" t="s">
        <v>9439</v>
      </c>
      <c r="F1547" t="s">
        <v>10498</v>
      </c>
    </row>
    <row r="1548" spans="1:6">
      <c r="A1548" t="s">
        <v>3242</v>
      </c>
      <c r="B1548" t="s">
        <v>5522</v>
      </c>
      <c r="C1548" t="s">
        <v>3241</v>
      </c>
      <c r="D1548" t="s">
        <v>1322</v>
      </c>
      <c r="E1548" t="s">
        <v>9440</v>
      </c>
      <c r="F1548" t="s">
        <v>10498</v>
      </c>
    </row>
    <row r="1549" spans="1:6">
      <c r="A1549" t="s">
        <v>3281</v>
      </c>
      <c r="B1549" t="s">
        <v>5522</v>
      </c>
      <c r="C1549" t="s">
        <v>3280</v>
      </c>
      <c r="D1549" t="s">
        <v>1322</v>
      </c>
      <c r="E1549" t="s">
        <v>9441</v>
      </c>
      <c r="F1549" t="s">
        <v>10498</v>
      </c>
    </row>
    <row r="1550" spans="1:6">
      <c r="A1550" t="s">
        <v>3301</v>
      </c>
      <c r="B1550" t="s">
        <v>5522</v>
      </c>
      <c r="C1550" t="s">
        <v>3300</v>
      </c>
      <c r="D1550" t="s">
        <v>1322</v>
      </c>
      <c r="E1550" t="s">
        <v>9442</v>
      </c>
      <c r="F1550" t="s">
        <v>10498</v>
      </c>
    </row>
    <row r="1551" spans="1:6">
      <c r="A1551" t="s">
        <v>6735</v>
      </c>
      <c r="B1551" t="s">
        <v>5522</v>
      </c>
      <c r="C1551" t="s">
        <v>7400</v>
      </c>
      <c r="D1551" t="s">
        <v>1322</v>
      </c>
      <c r="E1551" t="s">
        <v>9443</v>
      </c>
      <c r="F1551" t="s">
        <v>10498</v>
      </c>
    </row>
    <row r="1552" spans="1:6">
      <c r="A1552" t="s">
        <v>3330</v>
      </c>
      <c r="B1552" t="s">
        <v>5522</v>
      </c>
      <c r="C1552" t="s">
        <v>3329</v>
      </c>
      <c r="D1552" t="s">
        <v>1322</v>
      </c>
      <c r="E1552" t="s">
        <v>9444</v>
      </c>
      <c r="F1552" t="s">
        <v>10498</v>
      </c>
    </row>
    <row r="1553" spans="1:6">
      <c r="A1553" t="s">
        <v>6732</v>
      </c>
      <c r="B1553" t="s">
        <v>5522</v>
      </c>
      <c r="C1553" t="s">
        <v>6731</v>
      </c>
      <c r="D1553" t="s">
        <v>1322</v>
      </c>
      <c r="E1553" t="s">
        <v>9445</v>
      </c>
      <c r="F1553" t="s">
        <v>10498</v>
      </c>
    </row>
    <row r="1554" spans="1:6">
      <c r="A1554" t="s">
        <v>6786</v>
      </c>
      <c r="B1554" t="s">
        <v>5522</v>
      </c>
      <c r="C1554" t="s">
        <v>6785</v>
      </c>
      <c r="D1554" t="s">
        <v>1322</v>
      </c>
      <c r="E1554" t="s">
        <v>9446</v>
      </c>
      <c r="F1554" t="s">
        <v>10498</v>
      </c>
    </row>
    <row r="1555" spans="1:6">
      <c r="A1555" t="s">
        <v>6734</v>
      </c>
      <c r="B1555" t="s">
        <v>5522</v>
      </c>
      <c r="C1555" t="s">
        <v>6733</v>
      </c>
      <c r="D1555" t="s">
        <v>1322</v>
      </c>
      <c r="E1555" t="s">
        <v>9447</v>
      </c>
      <c r="F1555" t="s">
        <v>10498</v>
      </c>
    </row>
    <row r="1556" spans="1:6">
      <c r="A1556" t="s">
        <v>3419</v>
      </c>
      <c r="B1556" t="s">
        <v>5522</v>
      </c>
      <c r="C1556" t="s">
        <v>3418</v>
      </c>
      <c r="D1556" t="s">
        <v>1322</v>
      </c>
      <c r="E1556" t="s">
        <v>9448</v>
      </c>
      <c r="F1556" t="s">
        <v>10498</v>
      </c>
    </row>
    <row r="1557" spans="1:6">
      <c r="A1557" t="s">
        <v>3427</v>
      </c>
      <c r="B1557" t="s">
        <v>5522</v>
      </c>
      <c r="C1557" t="s">
        <v>3426</v>
      </c>
      <c r="D1557" t="s">
        <v>1322</v>
      </c>
      <c r="E1557" t="s">
        <v>9449</v>
      </c>
      <c r="F1557" t="s">
        <v>10498</v>
      </c>
    </row>
    <row r="1558" spans="1:6">
      <c r="A1558" t="s">
        <v>3488</v>
      </c>
      <c r="B1558" t="s">
        <v>5522</v>
      </c>
      <c r="C1558" t="s">
        <v>3487</v>
      </c>
      <c r="D1558" t="s">
        <v>1322</v>
      </c>
      <c r="E1558" t="s">
        <v>9450</v>
      </c>
      <c r="F1558" t="s">
        <v>10498</v>
      </c>
    </row>
    <row r="1559" spans="1:6">
      <c r="A1559" t="s">
        <v>3541</v>
      </c>
      <c r="B1559" t="s">
        <v>5522</v>
      </c>
      <c r="C1559" t="s">
        <v>3540</v>
      </c>
      <c r="D1559" t="s">
        <v>1322</v>
      </c>
      <c r="E1559" t="s">
        <v>9451</v>
      </c>
      <c r="F1559" t="s">
        <v>10498</v>
      </c>
    </row>
    <row r="1560" spans="1:6">
      <c r="A1560" t="s">
        <v>6772</v>
      </c>
      <c r="B1560" t="s">
        <v>5522</v>
      </c>
      <c r="C1560" t="s">
        <v>6771</v>
      </c>
      <c r="D1560" t="s">
        <v>1322</v>
      </c>
      <c r="E1560" t="s">
        <v>9452</v>
      </c>
      <c r="F1560" t="s">
        <v>10498</v>
      </c>
    </row>
    <row r="1561" spans="1:6">
      <c r="A1561" t="s">
        <v>3633</v>
      </c>
      <c r="B1561" t="s">
        <v>5522</v>
      </c>
      <c r="C1561" t="s">
        <v>3632</v>
      </c>
      <c r="D1561" t="s">
        <v>1322</v>
      </c>
      <c r="E1561" t="s">
        <v>9453</v>
      </c>
      <c r="F1561" t="s">
        <v>10498</v>
      </c>
    </row>
    <row r="1562" spans="1:6">
      <c r="A1562" t="s">
        <v>6742</v>
      </c>
      <c r="B1562" t="s">
        <v>5522</v>
      </c>
      <c r="C1562" t="s">
        <v>6741</v>
      </c>
      <c r="D1562" t="s">
        <v>1322</v>
      </c>
      <c r="E1562" t="s">
        <v>9454</v>
      </c>
      <c r="F1562" t="s">
        <v>10498</v>
      </c>
    </row>
    <row r="1563" spans="1:6">
      <c r="A1563" t="s">
        <v>3648</v>
      </c>
      <c r="B1563" t="s">
        <v>5522</v>
      </c>
      <c r="C1563" t="s">
        <v>3647</v>
      </c>
      <c r="D1563" t="s">
        <v>1322</v>
      </c>
      <c r="E1563" t="s">
        <v>9455</v>
      </c>
      <c r="F1563" t="s">
        <v>10498</v>
      </c>
    </row>
    <row r="1564" spans="1:6">
      <c r="A1564" t="s">
        <v>3666</v>
      </c>
      <c r="B1564" t="s">
        <v>5522</v>
      </c>
      <c r="C1564" t="s">
        <v>3665</v>
      </c>
      <c r="D1564" t="s">
        <v>1322</v>
      </c>
      <c r="E1564" t="s">
        <v>9456</v>
      </c>
      <c r="F1564" t="s">
        <v>10498</v>
      </c>
    </row>
    <row r="1565" spans="1:6">
      <c r="A1565" t="s">
        <v>6746</v>
      </c>
      <c r="B1565" t="s">
        <v>5522</v>
      </c>
      <c r="C1565" t="s">
        <v>6745</v>
      </c>
      <c r="D1565" t="s">
        <v>1322</v>
      </c>
      <c r="E1565" t="s">
        <v>9457</v>
      </c>
      <c r="F1565" t="s">
        <v>10498</v>
      </c>
    </row>
    <row r="1566" spans="1:6">
      <c r="A1566" t="s">
        <v>3700</v>
      </c>
      <c r="B1566" t="s">
        <v>5522</v>
      </c>
      <c r="C1566" t="s">
        <v>3699</v>
      </c>
      <c r="D1566" t="s">
        <v>1322</v>
      </c>
      <c r="E1566" t="s">
        <v>9458</v>
      </c>
      <c r="F1566" t="s">
        <v>10498</v>
      </c>
    </row>
    <row r="1567" spans="1:6">
      <c r="A1567" t="s">
        <v>3706</v>
      </c>
      <c r="B1567" t="s">
        <v>5522</v>
      </c>
      <c r="C1567" t="s">
        <v>3705</v>
      </c>
      <c r="D1567" t="s">
        <v>1322</v>
      </c>
      <c r="E1567" t="s">
        <v>9459</v>
      </c>
      <c r="F1567" t="s">
        <v>10498</v>
      </c>
    </row>
    <row r="1568" spans="1:6">
      <c r="A1568" t="s">
        <v>1183</v>
      </c>
      <c r="B1568" t="s">
        <v>5522</v>
      </c>
      <c r="C1568" t="s">
        <v>6747</v>
      </c>
      <c r="D1568" t="s">
        <v>1322</v>
      </c>
      <c r="E1568" t="s">
        <v>9460</v>
      </c>
      <c r="F1568" t="s">
        <v>10498</v>
      </c>
    </row>
    <row r="1569" spans="1:6">
      <c r="A1569" t="s">
        <v>3712</v>
      </c>
      <c r="B1569" t="s">
        <v>5522</v>
      </c>
      <c r="C1569" t="s">
        <v>3711</v>
      </c>
      <c r="D1569" t="s">
        <v>1322</v>
      </c>
      <c r="E1569" t="s">
        <v>9461</v>
      </c>
      <c r="F1569" t="s">
        <v>10498</v>
      </c>
    </row>
    <row r="1570" spans="1:6">
      <c r="A1570" t="s">
        <v>3714</v>
      </c>
      <c r="B1570" t="s">
        <v>5522</v>
      </c>
      <c r="C1570" t="s">
        <v>3713</v>
      </c>
      <c r="D1570" t="s">
        <v>1322</v>
      </c>
      <c r="E1570" t="s">
        <v>9462</v>
      </c>
      <c r="F1570" t="s">
        <v>10498</v>
      </c>
    </row>
    <row r="1571" spans="1:6">
      <c r="A1571" t="s">
        <v>1133</v>
      </c>
      <c r="B1571" t="s">
        <v>5522</v>
      </c>
      <c r="C1571" t="s">
        <v>6736</v>
      </c>
      <c r="D1571" t="s">
        <v>1322</v>
      </c>
      <c r="E1571" t="s">
        <v>9463</v>
      </c>
      <c r="F1571" t="s">
        <v>10498</v>
      </c>
    </row>
    <row r="1572" spans="1:6">
      <c r="A1572" t="s">
        <v>6751</v>
      </c>
      <c r="B1572" t="s">
        <v>5522</v>
      </c>
      <c r="C1572" t="s">
        <v>6750</v>
      </c>
      <c r="D1572" t="s">
        <v>1322</v>
      </c>
      <c r="E1572" t="s">
        <v>9464</v>
      </c>
      <c r="F1572" t="s">
        <v>10498</v>
      </c>
    </row>
    <row r="1573" spans="1:6">
      <c r="A1573" t="s">
        <v>3736</v>
      </c>
      <c r="B1573" t="s">
        <v>5522</v>
      </c>
      <c r="C1573" t="s">
        <v>3735</v>
      </c>
      <c r="D1573" t="s">
        <v>1322</v>
      </c>
      <c r="E1573" t="s">
        <v>9465</v>
      </c>
      <c r="F1573" t="s">
        <v>10498</v>
      </c>
    </row>
    <row r="1574" spans="1:6">
      <c r="A1574" t="s">
        <v>6753</v>
      </c>
      <c r="B1574" t="s">
        <v>5522</v>
      </c>
      <c r="C1574" t="s">
        <v>6752</v>
      </c>
      <c r="D1574" t="s">
        <v>1322</v>
      </c>
      <c r="E1574" t="s">
        <v>9466</v>
      </c>
      <c r="F1574" t="s">
        <v>10498</v>
      </c>
    </row>
    <row r="1575" spans="1:6">
      <c r="A1575" t="s">
        <v>3749</v>
      </c>
      <c r="B1575" t="s">
        <v>5522</v>
      </c>
      <c r="C1575" t="s">
        <v>3748</v>
      </c>
      <c r="D1575" t="s">
        <v>1322</v>
      </c>
      <c r="E1575" t="s">
        <v>9467</v>
      </c>
      <c r="F1575" t="s">
        <v>10498</v>
      </c>
    </row>
    <row r="1576" spans="1:6">
      <c r="A1576" t="s">
        <v>3751</v>
      </c>
      <c r="B1576" t="s">
        <v>5522</v>
      </c>
      <c r="C1576" t="s">
        <v>3750</v>
      </c>
      <c r="D1576" t="s">
        <v>1322</v>
      </c>
      <c r="E1576" t="s">
        <v>9468</v>
      </c>
      <c r="F1576" t="s">
        <v>10498</v>
      </c>
    </row>
    <row r="1577" spans="1:6">
      <c r="A1577" t="s">
        <v>6784</v>
      </c>
      <c r="B1577" t="s">
        <v>5522</v>
      </c>
      <c r="C1577" t="s">
        <v>6783</v>
      </c>
      <c r="D1577" t="s">
        <v>1322</v>
      </c>
      <c r="E1577" t="s">
        <v>9469</v>
      </c>
      <c r="F1577" t="s">
        <v>10498</v>
      </c>
    </row>
    <row r="1578" spans="1:6">
      <c r="A1578" t="s">
        <v>6755</v>
      </c>
      <c r="B1578" t="s">
        <v>5522</v>
      </c>
      <c r="C1578" t="s">
        <v>6754</v>
      </c>
      <c r="D1578" t="s">
        <v>1322</v>
      </c>
      <c r="E1578" t="s">
        <v>9470</v>
      </c>
      <c r="F1578" t="s">
        <v>10498</v>
      </c>
    </row>
    <row r="1579" spans="1:6">
      <c r="A1579" t="s">
        <v>6782</v>
      </c>
      <c r="B1579" t="s">
        <v>5522</v>
      </c>
      <c r="C1579" t="s">
        <v>6781</v>
      </c>
      <c r="D1579" t="s">
        <v>1322</v>
      </c>
      <c r="E1579" t="s">
        <v>9471</v>
      </c>
      <c r="F1579" t="s">
        <v>10498</v>
      </c>
    </row>
    <row r="1580" spans="1:6">
      <c r="A1580" t="s">
        <v>3870</v>
      </c>
      <c r="B1580" t="s">
        <v>5522</v>
      </c>
      <c r="C1580" t="s">
        <v>3869</v>
      </c>
      <c r="D1580" t="s">
        <v>1322</v>
      </c>
      <c r="E1580" t="s">
        <v>9472</v>
      </c>
      <c r="F1580" t="s">
        <v>10498</v>
      </c>
    </row>
    <row r="1581" spans="1:6">
      <c r="A1581" t="s">
        <v>3872</v>
      </c>
      <c r="B1581" t="s">
        <v>5522</v>
      </c>
      <c r="C1581" t="s">
        <v>3871</v>
      </c>
      <c r="D1581" t="s">
        <v>1322</v>
      </c>
      <c r="E1581" t="s">
        <v>9473</v>
      </c>
      <c r="F1581" t="s">
        <v>10498</v>
      </c>
    </row>
    <row r="1582" spans="1:6">
      <c r="A1582" t="s">
        <v>3874</v>
      </c>
      <c r="B1582" t="s">
        <v>5522</v>
      </c>
      <c r="C1582" t="s">
        <v>3873</v>
      </c>
      <c r="D1582" t="s">
        <v>1322</v>
      </c>
      <c r="E1582" t="s">
        <v>9474</v>
      </c>
      <c r="F1582" t="s">
        <v>10498</v>
      </c>
    </row>
    <row r="1583" spans="1:6">
      <c r="A1583" t="s">
        <v>6749</v>
      </c>
      <c r="B1583" t="s">
        <v>5522</v>
      </c>
      <c r="C1583" t="s">
        <v>6748</v>
      </c>
      <c r="D1583" t="s">
        <v>1322</v>
      </c>
      <c r="E1583" t="s">
        <v>9475</v>
      </c>
      <c r="F1583" t="s">
        <v>10498</v>
      </c>
    </row>
    <row r="1584" spans="1:6">
      <c r="A1584" t="s">
        <v>3912</v>
      </c>
      <c r="B1584" t="s">
        <v>5522</v>
      </c>
      <c r="C1584" t="s">
        <v>3911</v>
      </c>
      <c r="D1584" t="s">
        <v>1322</v>
      </c>
      <c r="E1584" t="s">
        <v>9476</v>
      </c>
      <c r="F1584" t="s">
        <v>10498</v>
      </c>
    </row>
    <row r="1585" spans="1:6">
      <c r="A1585" t="s">
        <v>3916</v>
      </c>
      <c r="B1585" t="s">
        <v>5522</v>
      </c>
      <c r="C1585" t="s">
        <v>3915</v>
      </c>
      <c r="D1585" t="s">
        <v>1322</v>
      </c>
      <c r="E1585" t="s">
        <v>9477</v>
      </c>
      <c r="F1585" t="s">
        <v>10498</v>
      </c>
    </row>
    <row r="1586" spans="1:6">
      <c r="A1586" t="s">
        <v>3931</v>
      </c>
      <c r="B1586" t="s">
        <v>5522</v>
      </c>
      <c r="C1586" t="s">
        <v>3930</v>
      </c>
      <c r="D1586" t="s">
        <v>1322</v>
      </c>
      <c r="E1586" t="s">
        <v>9478</v>
      </c>
      <c r="F1586" t="s">
        <v>9478</v>
      </c>
    </row>
    <row r="1587" spans="1:6">
      <c r="A1587" t="s">
        <v>6764</v>
      </c>
      <c r="B1587" t="s">
        <v>5522</v>
      </c>
      <c r="C1587" t="s">
        <v>3930</v>
      </c>
      <c r="D1587" t="s">
        <v>1322</v>
      </c>
      <c r="E1587" t="s">
        <v>9479</v>
      </c>
      <c r="F1587" t="s">
        <v>10498</v>
      </c>
    </row>
    <row r="1588" spans="1:6">
      <c r="A1588" t="s">
        <v>3932</v>
      </c>
      <c r="B1588" t="s">
        <v>5522</v>
      </c>
      <c r="C1588" t="s">
        <v>3930</v>
      </c>
      <c r="D1588" t="s">
        <v>1322</v>
      </c>
      <c r="E1588" t="s">
        <v>9480</v>
      </c>
      <c r="F1588" t="s">
        <v>9480</v>
      </c>
    </row>
    <row r="1589" spans="1:6">
      <c r="A1589" t="s">
        <v>3933</v>
      </c>
      <c r="B1589" t="s">
        <v>5522</v>
      </c>
      <c r="C1589" t="s">
        <v>3930</v>
      </c>
      <c r="D1589" t="s">
        <v>1322</v>
      </c>
      <c r="E1589" t="s">
        <v>9481</v>
      </c>
      <c r="F1589" t="s">
        <v>10629</v>
      </c>
    </row>
    <row r="1590" spans="1:6">
      <c r="A1590" t="s">
        <v>6789</v>
      </c>
      <c r="B1590" t="s">
        <v>5522</v>
      </c>
      <c r="C1590" t="s">
        <v>3930</v>
      </c>
      <c r="D1590" t="s">
        <v>1322</v>
      </c>
      <c r="E1590" t="s">
        <v>9482</v>
      </c>
      <c r="F1590" t="s">
        <v>10498</v>
      </c>
    </row>
    <row r="1591" spans="1:6">
      <c r="A1591" t="s">
        <v>1266</v>
      </c>
      <c r="B1591" t="s">
        <v>5522</v>
      </c>
      <c r="C1591" t="s">
        <v>3947</v>
      </c>
      <c r="D1591" t="s">
        <v>1322</v>
      </c>
      <c r="E1591" t="s">
        <v>9483</v>
      </c>
      <c r="F1591" t="s">
        <v>10498</v>
      </c>
    </row>
    <row r="1592" spans="1:6">
      <c r="A1592" t="s">
        <v>3953</v>
      </c>
      <c r="B1592" t="s">
        <v>5522</v>
      </c>
      <c r="C1592" t="s">
        <v>3952</v>
      </c>
      <c r="D1592" t="s">
        <v>1322</v>
      </c>
      <c r="E1592" t="s">
        <v>9484</v>
      </c>
      <c r="F1592" t="s">
        <v>10498</v>
      </c>
    </row>
    <row r="1593" spans="1:6">
      <c r="A1593" t="s">
        <v>3955</v>
      </c>
      <c r="B1593" t="s">
        <v>5522</v>
      </c>
      <c r="C1593" t="s">
        <v>3954</v>
      </c>
      <c r="D1593" t="s">
        <v>1322</v>
      </c>
      <c r="E1593" t="s">
        <v>9485</v>
      </c>
      <c r="F1593" t="s">
        <v>10498</v>
      </c>
    </row>
    <row r="1594" spans="1:6">
      <c r="A1594" t="s">
        <v>6759</v>
      </c>
      <c r="B1594" t="s">
        <v>5522</v>
      </c>
      <c r="C1594" t="s">
        <v>6758</v>
      </c>
      <c r="D1594" t="s">
        <v>1322</v>
      </c>
      <c r="E1594" t="s">
        <v>9486</v>
      </c>
      <c r="F1594" t="s">
        <v>10498</v>
      </c>
    </row>
    <row r="1595" spans="1:6">
      <c r="A1595" t="s">
        <v>3982</v>
      </c>
      <c r="B1595" t="s">
        <v>5522</v>
      </c>
      <c r="C1595" t="s">
        <v>3981</v>
      </c>
      <c r="D1595" t="s">
        <v>1322</v>
      </c>
      <c r="E1595" t="s">
        <v>9487</v>
      </c>
      <c r="F1595" t="s">
        <v>10498</v>
      </c>
    </row>
    <row r="1596" spans="1:6">
      <c r="A1596" t="s">
        <v>3984</v>
      </c>
      <c r="B1596" t="s">
        <v>5522</v>
      </c>
      <c r="C1596" t="s">
        <v>3983</v>
      </c>
      <c r="D1596" t="s">
        <v>1322</v>
      </c>
      <c r="E1596" t="s">
        <v>9488</v>
      </c>
      <c r="F1596" t="s">
        <v>10498</v>
      </c>
    </row>
    <row r="1597" spans="1:6">
      <c r="A1597" t="s">
        <v>6757</v>
      </c>
      <c r="B1597" t="s">
        <v>5522</v>
      </c>
      <c r="C1597" t="s">
        <v>6756</v>
      </c>
      <c r="D1597" t="s">
        <v>1322</v>
      </c>
      <c r="E1597" t="s">
        <v>9489</v>
      </c>
      <c r="F1597" t="s">
        <v>10498</v>
      </c>
    </row>
    <row r="1598" spans="1:6">
      <c r="A1598" t="s">
        <v>3986</v>
      </c>
      <c r="B1598" t="s">
        <v>5522</v>
      </c>
      <c r="C1598" t="s">
        <v>3985</v>
      </c>
      <c r="D1598" t="s">
        <v>1322</v>
      </c>
      <c r="E1598" t="s">
        <v>9490</v>
      </c>
      <c r="F1598" t="s">
        <v>10498</v>
      </c>
    </row>
    <row r="1599" spans="1:6">
      <c r="A1599" t="s">
        <v>3994</v>
      </c>
      <c r="B1599" t="s">
        <v>5522</v>
      </c>
      <c r="C1599" t="s">
        <v>3993</v>
      </c>
      <c r="D1599" t="s">
        <v>1322</v>
      </c>
      <c r="E1599" t="s">
        <v>9491</v>
      </c>
      <c r="F1599" t="s">
        <v>10498</v>
      </c>
    </row>
    <row r="1600" spans="1:6">
      <c r="A1600" t="s">
        <v>3996</v>
      </c>
      <c r="B1600" t="s">
        <v>5522</v>
      </c>
      <c r="C1600" t="s">
        <v>3995</v>
      </c>
      <c r="D1600" t="s">
        <v>1322</v>
      </c>
      <c r="E1600" t="s">
        <v>9492</v>
      </c>
      <c r="F1600" t="s">
        <v>10498</v>
      </c>
    </row>
    <row r="1601" spans="1:6">
      <c r="A1601" t="s">
        <v>6761</v>
      </c>
      <c r="B1601" t="s">
        <v>5522</v>
      </c>
      <c r="C1601" t="s">
        <v>6760</v>
      </c>
      <c r="D1601" t="s">
        <v>1322</v>
      </c>
      <c r="E1601" t="s">
        <v>9493</v>
      </c>
      <c r="F1601" t="s">
        <v>10498</v>
      </c>
    </row>
    <row r="1602" spans="1:6">
      <c r="A1602" t="s">
        <v>3998</v>
      </c>
      <c r="B1602" t="s">
        <v>5522</v>
      </c>
      <c r="C1602" t="s">
        <v>3997</v>
      </c>
      <c r="D1602" t="s">
        <v>1322</v>
      </c>
      <c r="E1602" t="s">
        <v>9494</v>
      </c>
      <c r="F1602" t="s">
        <v>10498</v>
      </c>
    </row>
    <row r="1603" spans="1:6">
      <c r="A1603" t="s">
        <v>4000</v>
      </c>
      <c r="B1603" t="s">
        <v>5522</v>
      </c>
      <c r="C1603" t="s">
        <v>3999</v>
      </c>
      <c r="D1603" t="s">
        <v>1322</v>
      </c>
      <c r="E1603" t="s">
        <v>9495</v>
      </c>
      <c r="F1603" t="s">
        <v>10498</v>
      </c>
    </row>
    <row r="1604" spans="1:6">
      <c r="A1604" t="s">
        <v>6763</v>
      </c>
      <c r="B1604" t="s">
        <v>5522</v>
      </c>
      <c r="C1604" t="s">
        <v>6762</v>
      </c>
      <c r="D1604" t="s">
        <v>1322</v>
      </c>
      <c r="E1604" t="s">
        <v>9496</v>
      </c>
      <c r="F1604" t="s">
        <v>10498</v>
      </c>
    </row>
    <row r="1605" spans="1:6">
      <c r="A1605" t="s">
        <v>4010</v>
      </c>
      <c r="B1605" t="s">
        <v>5522</v>
      </c>
      <c r="C1605" t="s">
        <v>4009</v>
      </c>
      <c r="D1605" t="s">
        <v>1322</v>
      </c>
      <c r="E1605" t="s">
        <v>9497</v>
      </c>
      <c r="F1605" t="s">
        <v>10498</v>
      </c>
    </row>
    <row r="1606" spans="1:6">
      <c r="A1606" t="s">
        <v>4015</v>
      </c>
      <c r="B1606" t="s">
        <v>5522</v>
      </c>
      <c r="C1606" t="s">
        <v>4014</v>
      </c>
      <c r="D1606" t="s">
        <v>1322</v>
      </c>
      <c r="E1606" t="s">
        <v>9498</v>
      </c>
      <c r="F1606" t="s">
        <v>10498</v>
      </c>
    </row>
    <row r="1607" spans="1:6">
      <c r="A1607" t="s">
        <v>6766</v>
      </c>
      <c r="B1607" t="s">
        <v>5522</v>
      </c>
      <c r="C1607" t="s">
        <v>6765</v>
      </c>
      <c r="D1607" t="s">
        <v>1322</v>
      </c>
      <c r="E1607" t="s">
        <v>9499</v>
      </c>
      <c r="F1607" t="s">
        <v>10498</v>
      </c>
    </row>
    <row r="1608" spans="1:6">
      <c r="A1608" t="s">
        <v>4062</v>
      </c>
      <c r="B1608" t="s">
        <v>5522</v>
      </c>
      <c r="C1608" t="s">
        <v>4061</v>
      </c>
      <c r="D1608" t="s">
        <v>1322</v>
      </c>
      <c r="E1608" t="s">
        <v>9500</v>
      </c>
      <c r="F1608" t="s">
        <v>10498</v>
      </c>
    </row>
    <row r="1609" spans="1:6">
      <c r="A1609" t="s">
        <v>4070</v>
      </c>
      <c r="B1609" t="s">
        <v>5522</v>
      </c>
      <c r="C1609" t="s">
        <v>4069</v>
      </c>
      <c r="D1609" t="s">
        <v>1322</v>
      </c>
      <c r="E1609" t="s">
        <v>9501</v>
      </c>
      <c r="F1609" t="s">
        <v>10498</v>
      </c>
    </row>
    <row r="1610" spans="1:6">
      <c r="A1610" t="s">
        <v>6768</v>
      </c>
      <c r="B1610" t="s">
        <v>5522</v>
      </c>
      <c r="C1610" t="s">
        <v>6767</v>
      </c>
      <c r="D1610" t="s">
        <v>1322</v>
      </c>
      <c r="E1610" t="s">
        <v>9502</v>
      </c>
      <c r="F1610" t="s">
        <v>10498</v>
      </c>
    </row>
    <row r="1611" spans="1:6">
      <c r="A1611" t="s">
        <v>4136</v>
      </c>
      <c r="B1611" t="s">
        <v>5522</v>
      </c>
      <c r="C1611" t="s">
        <v>4135</v>
      </c>
      <c r="D1611" t="s">
        <v>1322</v>
      </c>
      <c r="E1611" t="s">
        <v>9503</v>
      </c>
      <c r="F1611" t="s">
        <v>10498</v>
      </c>
    </row>
    <row r="1612" spans="1:6">
      <c r="A1612" t="s">
        <v>4245</v>
      </c>
      <c r="B1612" t="s">
        <v>5522</v>
      </c>
      <c r="C1612" t="s">
        <v>7401</v>
      </c>
      <c r="D1612" t="s">
        <v>1322</v>
      </c>
      <c r="E1612" t="s">
        <v>9504</v>
      </c>
      <c r="F1612" t="s">
        <v>10630</v>
      </c>
    </row>
    <row r="1613" spans="1:6">
      <c r="A1613" t="s">
        <v>4163</v>
      </c>
      <c r="B1613" t="s">
        <v>5522</v>
      </c>
      <c r="C1613" t="s">
        <v>4162</v>
      </c>
      <c r="D1613" t="s">
        <v>1322</v>
      </c>
      <c r="E1613" t="s">
        <v>9505</v>
      </c>
      <c r="F1613" t="s">
        <v>10498</v>
      </c>
    </row>
    <row r="1614" spans="1:6">
      <c r="A1614" t="s">
        <v>6774</v>
      </c>
      <c r="B1614" t="s">
        <v>5522</v>
      </c>
      <c r="C1614" t="s">
        <v>6773</v>
      </c>
      <c r="D1614" t="s">
        <v>1322</v>
      </c>
      <c r="E1614" t="s">
        <v>9506</v>
      </c>
      <c r="F1614" t="s">
        <v>10498</v>
      </c>
    </row>
    <row r="1615" spans="1:6">
      <c r="A1615" t="s">
        <v>4190</v>
      </c>
      <c r="B1615" t="s">
        <v>5522</v>
      </c>
      <c r="C1615" t="s">
        <v>4189</v>
      </c>
      <c r="D1615" t="s">
        <v>1322</v>
      </c>
      <c r="E1615" t="s">
        <v>9507</v>
      </c>
      <c r="F1615" t="s">
        <v>10498</v>
      </c>
    </row>
    <row r="1616" spans="1:6">
      <c r="A1616" t="s">
        <v>7134</v>
      </c>
      <c r="B1616" t="s">
        <v>5522</v>
      </c>
      <c r="C1616" t="s">
        <v>7402</v>
      </c>
      <c r="D1616" t="s">
        <v>1322</v>
      </c>
      <c r="E1616" t="s">
        <v>9508</v>
      </c>
      <c r="F1616" t="s">
        <v>10498</v>
      </c>
    </row>
    <row r="1617" spans="1:6">
      <c r="A1617" t="s">
        <v>4208</v>
      </c>
      <c r="B1617" t="s">
        <v>5522</v>
      </c>
      <c r="C1617" t="s">
        <v>4207</v>
      </c>
      <c r="D1617" t="s">
        <v>1322</v>
      </c>
      <c r="E1617" t="s">
        <v>9509</v>
      </c>
      <c r="F1617" t="s">
        <v>10498</v>
      </c>
    </row>
    <row r="1618" spans="1:6">
      <c r="A1618" t="s">
        <v>4230</v>
      </c>
      <c r="B1618" t="s">
        <v>5522</v>
      </c>
      <c r="C1618" t="s">
        <v>4229</v>
      </c>
      <c r="D1618" t="s">
        <v>1322</v>
      </c>
      <c r="E1618" t="s">
        <v>9510</v>
      </c>
      <c r="F1618" t="s">
        <v>9510</v>
      </c>
    </row>
    <row r="1619" spans="1:6">
      <c r="A1619" t="s">
        <v>4251</v>
      </c>
      <c r="B1619" t="s">
        <v>5522</v>
      </c>
      <c r="C1619" t="s">
        <v>4250</v>
      </c>
      <c r="D1619" t="s">
        <v>1322</v>
      </c>
      <c r="E1619" t="s">
        <v>9511</v>
      </c>
      <c r="F1619" t="s">
        <v>10498</v>
      </c>
    </row>
    <row r="1620" spans="1:6">
      <c r="A1620" t="s">
        <v>6776</v>
      </c>
      <c r="B1620" t="s">
        <v>5522</v>
      </c>
      <c r="C1620" t="s">
        <v>6775</v>
      </c>
      <c r="D1620" t="s">
        <v>1322</v>
      </c>
      <c r="E1620" t="s">
        <v>9512</v>
      </c>
      <c r="F1620" t="s">
        <v>10498</v>
      </c>
    </row>
    <row r="1621" spans="1:6">
      <c r="A1621" t="s">
        <v>4274</v>
      </c>
      <c r="B1621" t="s">
        <v>5522</v>
      </c>
      <c r="C1621" t="s">
        <v>4273</v>
      </c>
      <c r="D1621" t="s">
        <v>1322</v>
      </c>
      <c r="E1621" t="s">
        <v>9513</v>
      </c>
      <c r="F1621" t="s">
        <v>10498</v>
      </c>
    </row>
    <row r="1622" spans="1:6">
      <c r="A1622" t="s">
        <v>4280</v>
      </c>
      <c r="B1622" t="s">
        <v>5522</v>
      </c>
      <c r="C1622" t="s">
        <v>4279</v>
      </c>
      <c r="D1622" t="s">
        <v>1322</v>
      </c>
      <c r="E1622" t="s">
        <v>9514</v>
      </c>
      <c r="F1622" t="s">
        <v>10498</v>
      </c>
    </row>
    <row r="1623" spans="1:6">
      <c r="A1623" t="s">
        <v>6778</v>
      </c>
      <c r="B1623" t="s">
        <v>5522</v>
      </c>
      <c r="C1623" t="s">
        <v>6777</v>
      </c>
      <c r="D1623" t="s">
        <v>1322</v>
      </c>
      <c r="E1623" t="s">
        <v>9515</v>
      </c>
      <c r="F1623" t="s">
        <v>10498</v>
      </c>
    </row>
    <row r="1624" spans="1:6">
      <c r="A1624" t="s">
        <v>6740</v>
      </c>
      <c r="B1624" t="s">
        <v>5522</v>
      </c>
      <c r="C1624" t="s">
        <v>6739</v>
      </c>
      <c r="D1624" t="s">
        <v>1322</v>
      </c>
      <c r="E1624" t="s">
        <v>9516</v>
      </c>
      <c r="F1624" t="s">
        <v>10498</v>
      </c>
    </row>
    <row r="1625" spans="1:6">
      <c r="A1625" t="s">
        <v>4317</v>
      </c>
      <c r="B1625" t="s">
        <v>5522</v>
      </c>
      <c r="C1625" t="s">
        <v>4316</v>
      </c>
      <c r="D1625" t="s">
        <v>1322</v>
      </c>
      <c r="E1625" t="s">
        <v>9517</v>
      </c>
      <c r="F1625" t="s">
        <v>10498</v>
      </c>
    </row>
    <row r="1626" spans="1:6">
      <c r="A1626" t="s">
        <v>6780</v>
      </c>
      <c r="B1626" t="s">
        <v>5522</v>
      </c>
      <c r="C1626" t="s">
        <v>6779</v>
      </c>
      <c r="D1626" t="s">
        <v>1322</v>
      </c>
      <c r="E1626" t="s">
        <v>9518</v>
      </c>
      <c r="F1626" t="s">
        <v>10498</v>
      </c>
    </row>
    <row r="1627" spans="1:6">
      <c r="A1627" t="s">
        <v>4345</v>
      </c>
      <c r="B1627" t="s">
        <v>5522</v>
      </c>
      <c r="C1627" t="s">
        <v>4344</v>
      </c>
      <c r="D1627" t="s">
        <v>1322</v>
      </c>
      <c r="E1627" t="s">
        <v>9519</v>
      </c>
      <c r="F1627" t="s">
        <v>10498</v>
      </c>
    </row>
    <row r="1628" spans="1:6">
      <c r="A1628" t="s">
        <v>4347</v>
      </c>
      <c r="B1628" t="s">
        <v>5522</v>
      </c>
      <c r="C1628" t="s">
        <v>4346</v>
      </c>
      <c r="D1628" t="s">
        <v>1322</v>
      </c>
      <c r="E1628" t="s">
        <v>9520</v>
      </c>
      <c r="F1628" t="s">
        <v>10498</v>
      </c>
    </row>
    <row r="1629" spans="1:6">
      <c r="A1629" t="s">
        <v>4349</v>
      </c>
      <c r="B1629" t="s">
        <v>5522</v>
      </c>
      <c r="C1629" t="s">
        <v>4348</v>
      </c>
      <c r="D1629" t="s">
        <v>1322</v>
      </c>
      <c r="E1629" t="s">
        <v>9521</v>
      </c>
      <c r="F1629" t="s">
        <v>10498</v>
      </c>
    </row>
    <row r="1630" spans="1:6">
      <c r="A1630" t="s">
        <v>4351</v>
      </c>
      <c r="B1630" t="s">
        <v>5522</v>
      </c>
      <c r="C1630" t="s">
        <v>4350</v>
      </c>
      <c r="D1630" t="s">
        <v>1322</v>
      </c>
      <c r="E1630" t="s">
        <v>9522</v>
      </c>
      <c r="F1630" t="s">
        <v>10498</v>
      </c>
    </row>
    <row r="1631" spans="1:6">
      <c r="A1631" t="s">
        <v>4409</v>
      </c>
      <c r="B1631" t="s">
        <v>5522</v>
      </c>
      <c r="C1631" t="s">
        <v>4408</v>
      </c>
      <c r="D1631" t="s">
        <v>1322</v>
      </c>
      <c r="E1631" t="s">
        <v>9523</v>
      </c>
      <c r="F1631" t="s">
        <v>10498</v>
      </c>
    </row>
    <row r="1632" spans="1:6">
      <c r="A1632" t="s">
        <v>4411</v>
      </c>
      <c r="B1632" t="s">
        <v>5522</v>
      </c>
      <c r="C1632" t="s">
        <v>4410</v>
      </c>
      <c r="D1632" t="s">
        <v>1322</v>
      </c>
      <c r="E1632" t="s">
        <v>9524</v>
      </c>
      <c r="F1632" t="s">
        <v>10498</v>
      </c>
    </row>
    <row r="1633" spans="1:6">
      <c r="A1633" t="s">
        <v>4413</v>
      </c>
      <c r="B1633" t="s">
        <v>5522</v>
      </c>
      <c r="C1633" t="s">
        <v>4412</v>
      </c>
      <c r="D1633" t="s">
        <v>1322</v>
      </c>
      <c r="E1633" t="s">
        <v>9525</v>
      </c>
      <c r="F1633" t="s">
        <v>10498</v>
      </c>
    </row>
    <row r="1634" spans="1:6">
      <c r="A1634" t="s">
        <v>6788</v>
      </c>
      <c r="B1634" t="s">
        <v>5522</v>
      </c>
      <c r="C1634" t="s">
        <v>6787</v>
      </c>
      <c r="D1634" t="s">
        <v>1322</v>
      </c>
      <c r="E1634" t="s">
        <v>9526</v>
      </c>
      <c r="F1634" t="s">
        <v>10498</v>
      </c>
    </row>
    <row r="1635" spans="1:6">
      <c r="A1635" t="s">
        <v>4417</v>
      </c>
      <c r="B1635" t="s">
        <v>5522</v>
      </c>
      <c r="C1635" t="s">
        <v>4416</v>
      </c>
      <c r="D1635" t="s">
        <v>1322</v>
      </c>
      <c r="E1635" t="s">
        <v>9527</v>
      </c>
      <c r="F1635" t="s">
        <v>10498</v>
      </c>
    </row>
    <row r="1636" spans="1:6">
      <c r="A1636" t="s">
        <v>6770</v>
      </c>
      <c r="B1636" t="s">
        <v>5522</v>
      </c>
      <c r="C1636" t="s">
        <v>6769</v>
      </c>
      <c r="D1636" t="s">
        <v>1322</v>
      </c>
      <c r="E1636" t="s">
        <v>9528</v>
      </c>
      <c r="F1636" t="s">
        <v>10498</v>
      </c>
    </row>
    <row r="1637" spans="1:6">
      <c r="A1637" t="s">
        <v>4430</v>
      </c>
      <c r="B1637" t="s">
        <v>5522</v>
      </c>
      <c r="C1637" t="s">
        <v>4429</v>
      </c>
      <c r="D1637" t="s">
        <v>1322</v>
      </c>
      <c r="E1637" t="s">
        <v>9529</v>
      </c>
      <c r="F1637" t="s">
        <v>10498</v>
      </c>
    </row>
    <row r="1638" spans="1:6">
      <c r="A1638" t="s">
        <v>6738</v>
      </c>
      <c r="B1638" t="s">
        <v>5522</v>
      </c>
      <c r="C1638" t="s">
        <v>6737</v>
      </c>
      <c r="D1638" t="s">
        <v>1322</v>
      </c>
      <c r="E1638" t="s">
        <v>9530</v>
      </c>
      <c r="F1638" t="s">
        <v>10498</v>
      </c>
    </row>
    <row r="1639" spans="1:6">
      <c r="A1639" t="s">
        <v>6744</v>
      </c>
      <c r="B1639" t="s">
        <v>5522</v>
      </c>
      <c r="C1639" t="s">
        <v>6743</v>
      </c>
      <c r="D1639" t="s">
        <v>1322</v>
      </c>
      <c r="E1639" t="s">
        <v>9531</v>
      </c>
      <c r="F1639" t="s">
        <v>10498</v>
      </c>
    </row>
    <row r="1640" spans="1:6">
      <c r="A1640" t="s">
        <v>4436</v>
      </c>
      <c r="B1640" t="s">
        <v>5522</v>
      </c>
      <c r="C1640" t="s">
        <v>4435</v>
      </c>
      <c r="D1640" t="s">
        <v>1322</v>
      </c>
      <c r="E1640" t="s">
        <v>9532</v>
      </c>
      <c r="F1640" t="s">
        <v>10498</v>
      </c>
    </row>
    <row r="1641" spans="1:6">
      <c r="A1641" t="s">
        <v>3303</v>
      </c>
      <c r="B1641" t="s">
        <v>5522</v>
      </c>
      <c r="C1641" t="s">
        <v>3302</v>
      </c>
      <c r="D1641" t="s">
        <v>1339</v>
      </c>
      <c r="E1641" t="s">
        <v>9533</v>
      </c>
      <c r="F1641" t="s">
        <v>10498</v>
      </c>
    </row>
    <row r="1642" spans="1:6">
      <c r="A1642" t="s">
        <v>3980</v>
      </c>
      <c r="B1642" t="s">
        <v>5522</v>
      </c>
      <c r="C1642" t="s">
        <v>3979</v>
      </c>
      <c r="D1642" t="s">
        <v>1339</v>
      </c>
      <c r="E1642" t="s">
        <v>9534</v>
      </c>
      <c r="F1642" t="s">
        <v>10498</v>
      </c>
    </row>
    <row r="1643" spans="1:6">
      <c r="A1643" t="s">
        <v>3350</v>
      </c>
      <c r="B1643" t="s">
        <v>5522</v>
      </c>
      <c r="C1643" t="s">
        <v>3349</v>
      </c>
      <c r="D1643" t="s">
        <v>6790</v>
      </c>
      <c r="E1643" t="s">
        <v>9535</v>
      </c>
      <c r="F1643" t="s">
        <v>10498</v>
      </c>
    </row>
    <row r="1644" spans="1:6">
      <c r="A1644" t="s">
        <v>3741</v>
      </c>
      <c r="B1644" t="s">
        <v>5522</v>
      </c>
      <c r="C1644" t="s">
        <v>3740</v>
      </c>
      <c r="D1644" t="s">
        <v>6790</v>
      </c>
      <c r="E1644" t="s">
        <v>9536</v>
      </c>
      <c r="F1644" t="s">
        <v>10498</v>
      </c>
    </row>
    <row r="1645" spans="1:6">
      <c r="A1645" t="s">
        <v>4074</v>
      </c>
      <c r="B1645" t="s">
        <v>5522</v>
      </c>
      <c r="C1645" t="s">
        <v>4073</v>
      </c>
      <c r="D1645" t="s">
        <v>6790</v>
      </c>
      <c r="E1645" t="s">
        <v>9537</v>
      </c>
      <c r="F1645" t="s">
        <v>10498</v>
      </c>
    </row>
    <row r="1646" spans="1:6">
      <c r="A1646" t="s">
        <v>6796</v>
      </c>
      <c r="B1646" t="s">
        <v>5522</v>
      </c>
      <c r="C1646" t="s">
        <v>6795</v>
      </c>
      <c r="D1646" t="s">
        <v>6790</v>
      </c>
      <c r="E1646" t="s">
        <v>9538</v>
      </c>
      <c r="F1646" t="s">
        <v>10498</v>
      </c>
    </row>
    <row r="1647" spans="1:6">
      <c r="A1647" t="s">
        <v>6794</v>
      </c>
      <c r="B1647" t="s">
        <v>5522</v>
      </c>
      <c r="C1647" t="s">
        <v>6793</v>
      </c>
      <c r="D1647" t="s">
        <v>6790</v>
      </c>
      <c r="E1647" t="s">
        <v>9539</v>
      </c>
      <c r="F1647" t="s">
        <v>10498</v>
      </c>
    </row>
    <row r="1648" spans="1:6">
      <c r="A1648" t="s">
        <v>6792</v>
      </c>
      <c r="B1648" t="s">
        <v>5522</v>
      </c>
      <c r="C1648" t="s">
        <v>6791</v>
      </c>
      <c r="D1648" t="s">
        <v>6790</v>
      </c>
      <c r="E1648" t="s">
        <v>9540</v>
      </c>
      <c r="F1648" t="s">
        <v>10498</v>
      </c>
    </row>
    <row r="1649" spans="1:6">
      <c r="A1649" t="s">
        <v>3829</v>
      </c>
      <c r="B1649" t="s">
        <v>5522</v>
      </c>
      <c r="C1649" t="s">
        <v>3828</v>
      </c>
      <c r="D1649" t="s">
        <v>1354</v>
      </c>
      <c r="E1649" t="s">
        <v>9541</v>
      </c>
      <c r="F1649" t="s">
        <v>10498</v>
      </c>
    </row>
    <row r="1650" spans="1:6">
      <c r="A1650" t="s">
        <v>3888</v>
      </c>
      <c r="B1650" t="s">
        <v>5522</v>
      </c>
      <c r="C1650" t="s">
        <v>3887</v>
      </c>
      <c r="D1650" t="s">
        <v>1354</v>
      </c>
      <c r="E1650" t="s">
        <v>9542</v>
      </c>
      <c r="F1650" t="s">
        <v>10498</v>
      </c>
    </row>
    <row r="1651" spans="1:6">
      <c r="A1651" t="s">
        <v>6797</v>
      </c>
      <c r="B1651" t="s">
        <v>5522</v>
      </c>
      <c r="C1651" t="s">
        <v>7403</v>
      </c>
      <c r="D1651" t="s">
        <v>1354</v>
      </c>
      <c r="E1651" t="s">
        <v>9543</v>
      </c>
      <c r="F1651" t="s">
        <v>10498</v>
      </c>
    </row>
    <row r="1652" spans="1:6">
      <c r="A1652" t="s">
        <v>3160</v>
      </c>
      <c r="B1652" t="s">
        <v>5522</v>
      </c>
      <c r="C1652" t="s">
        <v>7404</v>
      </c>
      <c r="D1652" t="s">
        <v>1367</v>
      </c>
      <c r="E1652" t="s">
        <v>9544</v>
      </c>
      <c r="F1652" t="s">
        <v>10631</v>
      </c>
    </row>
    <row r="1653" spans="1:6">
      <c r="A1653" t="s">
        <v>3186</v>
      </c>
      <c r="B1653" t="s">
        <v>5522</v>
      </c>
      <c r="C1653" t="s">
        <v>3185</v>
      </c>
      <c r="D1653" t="s">
        <v>1367</v>
      </c>
      <c r="E1653" t="s">
        <v>9545</v>
      </c>
      <c r="F1653" t="s">
        <v>10631</v>
      </c>
    </row>
    <row r="1654" spans="1:6">
      <c r="A1654" t="s">
        <v>3195</v>
      </c>
      <c r="B1654" t="s">
        <v>5522</v>
      </c>
      <c r="C1654" t="s">
        <v>3194</v>
      </c>
      <c r="D1654" t="s">
        <v>1367</v>
      </c>
      <c r="E1654" t="s">
        <v>9546</v>
      </c>
      <c r="F1654" t="s">
        <v>10631</v>
      </c>
    </row>
    <row r="1655" spans="1:6">
      <c r="A1655" t="s">
        <v>3199</v>
      </c>
      <c r="B1655" t="s">
        <v>5522</v>
      </c>
      <c r="C1655" t="s">
        <v>3198</v>
      </c>
      <c r="D1655" t="s">
        <v>1367</v>
      </c>
      <c r="E1655" t="s">
        <v>9547</v>
      </c>
      <c r="F1655" t="s">
        <v>10631</v>
      </c>
    </row>
    <row r="1656" spans="1:6">
      <c r="A1656" t="s">
        <v>3201</v>
      </c>
      <c r="B1656" t="s">
        <v>5522</v>
      </c>
      <c r="C1656" t="s">
        <v>3200</v>
      </c>
      <c r="D1656" t="s">
        <v>1367</v>
      </c>
      <c r="E1656" t="s">
        <v>9548</v>
      </c>
      <c r="F1656" t="s">
        <v>10631</v>
      </c>
    </row>
    <row r="1657" spans="1:6">
      <c r="A1657" t="s">
        <v>3244</v>
      </c>
      <c r="B1657" t="s">
        <v>5522</v>
      </c>
      <c r="C1657" t="s">
        <v>3243</v>
      </c>
      <c r="D1657" t="s">
        <v>1367</v>
      </c>
      <c r="E1657" t="s">
        <v>9549</v>
      </c>
      <c r="F1657" t="s">
        <v>10631</v>
      </c>
    </row>
    <row r="1658" spans="1:6">
      <c r="A1658" t="s">
        <v>3262</v>
      </c>
      <c r="B1658" t="s">
        <v>5522</v>
      </c>
      <c r="C1658" t="s">
        <v>3261</v>
      </c>
      <c r="D1658" t="s">
        <v>1367</v>
      </c>
      <c r="E1658" t="s">
        <v>9550</v>
      </c>
      <c r="F1658" t="s">
        <v>10631</v>
      </c>
    </row>
    <row r="1659" spans="1:6">
      <c r="A1659" t="s">
        <v>3275</v>
      </c>
      <c r="B1659" t="s">
        <v>5522</v>
      </c>
      <c r="C1659" t="s">
        <v>3274</v>
      </c>
      <c r="D1659" t="s">
        <v>1367</v>
      </c>
      <c r="E1659" t="s">
        <v>9551</v>
      </c>
      <c r="F1659" t="s">
        <v>10631</v>
      </c>
    </row>
    <row r="1660" spans="1:6">
      <c r="A1660" t="s">
        <v>3320</v>
      </c>
      <c r="B1660" t="s">
        <v>5522</v>
      </c>
      <c r="C1660" t="s">
        <v>3319</v>
      </c>
      <c r="D1660" t="s">
        <v>1367</v>
      </c>
      <c r="E1660" t="s">
        <v>9552</v>
      </c>
      <c r="F1660" t="s">
        <v>10631</v>
      </c>
    </row>
    <row r="1661" spans="1:6">
      <c r="A1661" t="s">
        <v>3375</v>
      </c>
      <c r="B1661" t="s">
        <v>5522</v>
      </c>
      <c r="C1661" t="s">
        <v>3374</v>
      </c>
      <c r="D1661" t="s">
        <v>1367</v>
      </c>
      <c r="E1661" t="s">
        <v>9553</v>
      </c>
      <c r="F1661" t="s">
        <v>10631</v>
      </c>
    </row>
    <row r="1662" spans="1:6">
      <c r="A1662" t="s">
        <v>3409</v>
      </c>
      <c r="B1662" t="s">
        <v>5522</v>
      </c>
      <c r="C1662" t="s">
        <v>3408</v>
      </c>
      <c r="D1662" t="s">
        <v>1367</v>
      </c>
      <c r="E1662" t="s">
        <v>9554</v>
      </c>
      <c r="F1662" t="s">
        <v>10631</v>
      </c>
    </row>
    <row r="1663" spans="1:6">
      <c r="A1663" t="s">
        <v>3450</v>
      </c>
      <c r="B1663" t="s">
        <v>5522</v>
      </c>
      <c r="C1663" t="s">
        <v>3449</v>
      </c>
      <c r="D1663" t="s">
        <v>1367</v>
      </c>
      <c r="E1663" t="s">
        <v>9555</v>
      </c>
      <c r="F1663" t="s">
        <v>10631</v>
      </c>
    </row>
    <row r="1664" spans="1:6">
      <c r="A1664" t="s">
        <v>3529</v>
      </c>
      <c r="B1664" t="s">
        <v>5522</v>
      </c>
      <c r="C1664" t="s">
        <v>3528</v>
      </c>
      <c r="D1664" t="s">
        <v>1367</v>
      </c>
      <c r="E1664" t="s">
        <v>9556</v>
      </c>
      <c r="F1664" t="s">
        <v>10631</v>
      </c>
    </row>
    <row r="1665" spans="1:6">
      <c r="A1665" t="s">
        <v>3547</v>
      </c>
      <c r="B1665" t="s">
        <v>5522</v>
      </c>
      <c r="C1665" t="s">
        <v>3546</v>
      </c>
      <c r="D1665" t="s">
        <v>1367</v>
      </c>
      <c r="E1665" t="s">
        <v>9557</v>
      </c>
      <c r="F1665" t="s">
        <v>10631</v>
      </c>
    </row>
    <row r="1666" spans="1:6">
      <c r="A1666" t="s">
        <v>3555</v>
      </c>
      <c r="B1666" t="s">
        <v>5522</v>
      </c>
      <c r="C1666" t="s">
        <v>3554</v>
      </c>
      <c r="D1666" t="s">
        <v>1367</v>
      </c>
      <c r="E1666" t="s">
        <v>9558</v>
      </c>
      <c r="F1666" t="s">
        <v>10631</v>
      </c>
    </row>
    <row r="1667" spans="1:6">
      <c r="A1667" t="s">
        <v>3557</v>
      </c>
      <c r="B1667" t="s">
        <v>5522</v>
      </c>
      <c r="C1667" t="s">
        <v>3556</v>
      </c>
      <c r="D1667" t="s">
        <v>1367</v>
      </c>
      <c r="E1667" t="s">
        <v>9559</v>
      </c>
      <c r="F1667" t="s">
        <v>10631</v>
      </c>
    </row>
    <row r="1668" spans="1:6">
      <c r="A1668" t="s">
        <v>3603</v>
      </c>
      <c r="B1668" t="s">
        <v>5522</v>
      </c>
      <c r="C1668" t="s">
        <v>3602</v>
      </c>
      <c r="D1668" t="s">
        <v>1367</v>
      </c>
      <c r="E1668" t="s">
        <v>9560</v>
      </c>
      <c r="F1668" t="s">
        <v>10631</v>
      </c>
    </row>
    <row r="1669" spans="1:6">
      <c r="A1669" t="s">
        <v>3611</v>
      </c>
      <c r="B1669" t="s">
        <v>5522</v>
      </c>
      <c r="C1669" t="s">
        <v>3610</v>
      </c>
      <c r="D1669" t="s">
        <v>1367</v>
      </c>
      <c r="E1669" t="s">
        <v>9561</v>
      </c>
      <c r="F1669" t="s">
        <v>10631</v>
      </c>
    </row>
    <row r="1670" spans="1:6">
      <c r="A1670" t="s">
        <v>3619</v>
      </c>
      <c r="B1670" t="s">
        <v>5522</v>
      </c>
      <c r="C1670" t="s">
        <v>3618</v>
      </c>
      <c r="D1670" t="s">
        <v>1367</v>
      </c>
      <c r="E1670" t="s">
        <v>9562</v>
      </c>
      <c r="F1670" t="s">
        <v>10631</v>
      </c>
    </row>
    <row r="1671" spans="1:6">
      <c r="A1671" t="s">
        <v>3652</v>
      </c>
      <c r="B1671" t="s">
        <v>5522</v>
      </c>
      <c r="C1671" t="s">
        <v>3651</v>
      </c>
      <c r="D1671" t="s">
        <v>1367</v>
      </c>
      <c r="E1671" t="s">
        <v>9563</v>
      </c>
      <c r="F1671" t="s">
        <v>10631</v>
      </c>
    </row>
    <row r="1672" spans="1:6">
      <c r="A1672" t="s">
        <v>3767</v>
      </c>
      <c r="B1672" t="s">
        <v>5522</v>
      </c>
      <c r="C1672" t="s">
        <v>3766</v>
      </c>
      <c r="D1672" t="s">
        <v>1367</v>
      </c>
      <c r="E1672" t="s">
        <v>9564</v>
      </c>
      <c r="F1672" t="s">
        <v>10631</v>
      </c>
    </row>
    <row r="1673" spans="1:6">
      <c r="A1673" t="s">
        <v>3769</v>
      </c>
      <c r="B1673" t="s">
        <v>5522</v>
      </c>
      <c r="C1673" t="s">
        <v>3768</v>
      </c>
      <c r="D1673" t="s">
        <v>1367</v>
      </c>
      <c r="E1673" t="s">
        <v>9565</v>
      </c>
      <c r="F1673" t="s">
        <v>10631</v>
      </c>
    </row>
    <row r="1674" spans="1:6">
      <c r="A1674" t="s">
        <v>3785</v>
      </c>
      <c r="B1674" t="s">
        <v>5522</v>
      </c>
      <c r="C1674" t="s">
        <v>3784</v>
      </c>
      <c r="D1674" t="s">
        <v>1367</v>
      </c>
      <c r="E1674" t="s">
        <v>9566</v>
      </c>
      <c r="F1674" t="s">
        <v>10631</v>
      </c>
    </row>
    <row r="1675" spans="1:6">
      <c r="A1675" t="s">
        <v>3805</v>
      </c>
      <c r="B1675" t="s">
        <v>5522</v>
      </c>
      <c r="C1675" t="s">
        <v>3804</v>
      </c>
      <c r="D1675" t="s">
        <v>1367</v>
      </c>
      <c r="E1675" t="s">
        <v>9567</v>
      </c>
      <c r="F1675" t="s">
        <v>10631</v>
      </c>
    </row>
    <row r="1676" spans="1:6">
      <c r="A1676" t="s">
        <v>3833</v>
      </c>
      <c r="B1676" t="s">
        <v>5522</v>
      </c>
      <c r="C1676" t="s">
        <v>3832</v>
      </c>
      <c r="D1676" t="s">
        <v>1367</v>
      </c>
      <c r="E1676" t="s">
        <v>9568</v>
      </c>
      <c r="F1676" t="s">
        <v>10631</v>
      </c>
    </row>
    <row r="1677" spans="1:6">
      <c r="A1677">
        <v>111</v>
      </c>
      <c r="B1677" t="s">
        <v>5522</v>
      </c>
      <c r="C1677" t="s">
        <v>3867</v>
      </c>
      <c r="D1677" t="s">
        <v>1367</v>
      </c>
      <c r="E1677" t="s">
        <v>9569</v>
      </c>
      <c r="F1677" t="s">
        <v>10498</v>
      </c>
    </row>
    <row r="1678" spans="1:6">
      <c r="A1678" t="s">
        <v>1260</v>
      </c>
      <c r="B1678" t="s">
        <v>5522</v>
      </c>
      <c r="C1678" t="s">
        <v>3867</v>
      </c>
      <c r="D1678" t="s">
        <v>1367</v>
      </c>
      <c r="E1678" t="s">
        <v>9570</v>
      </c>
      <c r="F1678" t="s">
        <v>10631</v>
      </c>
    </row>
    <row r="1679" spans="1:6">
      <c r="A1679" t="s">
        <v>3868</v>
      </c>
      <c r="B1679" t="s">
        <v>5522</v>
      </c>
      <c r="C1679" t="s">
        <v>3867</v>
      </c>
      <c r="D1679" t="s">
        <v>1367</v>
      </c>
      <c r="E1679" t="s">
        <v>9571</v>
      </c>
      <c r="F1679" t="s">
        <v>10498</v>
      </c>
    </row>
    <row r="1680" spans="1:6">
      <c r="A1680" t="s">
        <v>3875</v>
      </c>
      <c r="B1680" t="s">
        <v>5522</v>
      </c>
      <c r="C1680" t="s">
        <v>7405</v>
      </c>
      <c r="D1680" t="s">
        <v>1367</v>
      </c>
      <c r="E1680" t="s">
        <v>9572</v>
      </c>
      <c r="F1680" t="s">
        <v>10631</v>
      </c>
    </row>
    <row r="1681" spans="1:6">
      <c r="A1681" t="s">
        <v>3896</v>
      </c>
      <c r="B1681" t="s">
        <v>5522</v>
      </c>
      <c r="C1681" t="s">
        <v>3895</v>
      </c>
      <c r="D1681" t="s">
        <v>1367</v>
      </c>
      <c r="E1681" t="s">
        <v>9573</v>
      </c>
      <c r="F1681" t="s">
        <v>10631</v>
      </c>
    </row>
    <row r="1682" spans="1:6">
      <c r="A1682" t="s">
        <v>3900</v>
      </c>
      <c r="B1682" t="s">
        <v>5522</v>
      </c>
      <c r="C1682" t="s">
        <v>3899</v>
      </c>
      <c r="D1682" t="s">
        <v>1367</v>
      </c>
      <c r="E1682" t="s">
        <v>9574</v>
      </c>
      <c r="F1682" t="s">
        <v>10631</v>
      </c>
    </row>
    <row r="1683" spans="1:6">
      <c r="A1683" t="s">
        <v>3946</v>
      </c>
      <c r="B1683" t="s">
        <v>5522</v>
      </c>
      <c r="C1683" t="s">
        <v>3945</v>
      </c>
      <c r="D1683" t="s">
        <v>1367</v>
      </c>
      <c r="E1683" t="s">
        <v>9575</v>
      </c>
      <c r="F1683" t="s">
        <v>10498</v>
      </c>
    </row>
    <row r="1684" spans="1:6">
      <c r="A1684" t="s">
        <v>7135</v>
      </c>
      <c r="B1684" t="s">
        <v>5522</v>
      </c>
      <c r="C1684" t="s">
        <v>3945</v>
      </c>
      <c r="D1684" t="s">
        <v>1367</v>
      </c>
      <c r="E1684" t="s">
        <v>9576</v>
      </c>
      <c r="F1684" t="s">
        <v>10631</v>
      </c>
    </row>
    <row r="1685" spans="1:6">
      <c r="A1685" t="s">
        <v>4042</v>
      </c>
      <c r="B1685" t="s">
        <v>5522</v>
      </c>
      <c r="C1685" t="s">
        <v>7406</v>
      </c>
      <c r="D1685" t="s">
        <v>1367</v>
      </c>
      <c r="E1685" t="s">
        <v>9577</v>
      </c>
      <c r="F1685" t="s">
        <v>10631</v>
      </c>
    </row>
    <row r="1686" spans="1:6">
      <c r="A1686" t="s">
        <v>4044</v>
      </c>
      <c r="B1686" t="s">
        <v>5522</v>
      </c>
      <c r="C1686" t="s">
        <v>4043</v>
      </c>
      <c r="D1686" t="s">
        <v>1367</v>
      </c>
      <c r="E1686" t="s">
        <v>9578</v>
      </c>
      <c r="F1686" t="s">
        <v>10631</v>
      </c>
    </row>
    <row r="1687" spans="1:6">
      <c r="A1687" t="s">
        <v>4111</v>
      </c>
      <c r="B1687" t="s">
        <v>5522</v>
      </c>
      <c r="C1687" t="s">
        <v>4110</v>
      </c>
      <c r="D1687" t="s">
        <v>1367</v>
      </c>
      <c r="E1687" t="s">
        <v>9579</v>
      </c>
      <c r="F1687" t="s">
        <v>10631</v>
      </c>
    </row>
    <row r="1688" spans="1:6">
      <c r="A1688" t="s">
        <v>4148</v>
      </c>
      <c r="B1688" t="s">
        <v>5522</v>
      </c>
      <c r="C1688" t="s">
        <v>4147</v>
      </c>
      <c r="D1688" t="s">
        <v>1367</v>
      </c>
      <c r="E1688" t="s">
        <v>9580</v>
      </c>
      <c r="F1688" t="s">
        <v>10631</v>
      </c>
    </row>
    <row r="1689" spans="1:6">
      <c r="A1689" t="s">
        <v>4157</v>
      </c>
      <c r="B1689" t="s">
        <v>5522</v>
      </c>
      <c r="C1689" t="s">
        <v>4156</v>
      </c>
      <c r="D1689" t="s">
        <v>1367</v>
      </c>
      <c r="E1689" t="s">
        <v>9581</v>
      </c>
      <c r="F1689" t="s">
        <v>10631</v>
      </c>
    </row>
    <row r="1690" spans="1:6">
      <c r="A1690" t="s">
        <v>4168</v>
      </c>
      <c r="B1690" t="s">
        <v>5522</v>
      </c>
      <c r="C1690" t="s">
        <v>7407</v>
      </c>
      <c r="D1690" t="s">
        <v>1367</v>
      </c>
      <c r="E1690" t="s">
        <v>9582</v>
      </c>
      <c r="F1690" t="s">
        <v>10631</v>
      </c>
    </row>
    <row r="1691" spans="1:6">
      <c r="A1691" t="s">
        <v>4182</v>
      </c>
      <c r="B1691" t="s">
        <v>5522</v>
      </c>
      <c r="C1691" t="s">
        <v>4181</v>
      </c>
      <c r="D1691" t="s">
        <v>1367</v>
      </c>
      <c r="E1691" t="s">
        <v>9583</v>
      </c>
      <c r="F1691" t="s">
        <v>10631</v>
      </c>
    </row>
    <row r="1692" spans="1:6">
      <c r="A1692" t="s">
        <v>4184</v>
      </c>
      <c r="B1692" t="s">
        <v>5522</v>
      </c>
      <c r="C1692" t="s">
        <v>4183</v>
      </c>
      <c r="D1692" t="s">
        <v>1367</v>
      </c>
      <c r="E1692" t="s">
        <v>9584</v>
      </c>
      <c r="F1692" t="s">
        <v>10631</v>
      </c>
    </row>
    <row r="1693" spans="1:6">
      <c r="A1693" t="s">
        <v>4198</v>
      </c>
      <c r="B1693" t="s">
        <v>5522</v>
      </c>
      <c r="C1693" t="s">
        <v>4197</v>
      </c>
      <c r="D1693" t="s">
        <v>1367</v>
      </c>
      <c r="E1693" t="s">
        <v>9585</v>
      </c>
      <c r="F1693" t="s">
        <v>10631</v>
      </c>
    </row>
    <row r="1694" spans="1:6">
      <c r="A1694" t="s">
        <v>4236</v>
      </c>
      <c r="B1694" t="s">
        <v>5522</v>
      </c>
      <c r="C1694" t="s">
        <v>4235</v>
      </c>
      <c r="D1694" t="s">
        <v>1367</v>
      </c>
      <c r="E1694" t="s">
        <v>9586</v>
      </c>
      <c r="F1694" t="s">
        <v>10498</v>
      </c>
    </row>
    <row r="1695" spans="1:6">
      <c r="A1695" t="s">
        <v>4300</v>
      </c>
      <c r="B1695" t="s">
        <v>5522</v>
      </c>
      <c r="C1695" t="s">
        <v>4299</v>
      </c>
      <c r="D1695" t="s">
        <v>1367</v>
      </c>
      <c r="E1695" t="s">
        <v>9587</v>
      </c>
      <c r="F1695" t="s">
        <v>10631</v>
      </c>
    </row>
    <row r="1696" spans="1:6">
      <c r="A1696" t="s">
        <v>4301</v>
      </c>
      <c r="B1696" t="s">
        <v>5522</v>
      </c>
      <c r="C1696" t="s">
        <v>4299</v>
      </c>
      <c r="D1696" t="s">
        <v>1367</v>
      </c>
      <c r="E1696" t="s">
        <v>9588</v>
      </c>
      <c r="F1696" t="s">
        <v>10631</v>
      </c>
    </row>
    <row r="1697" spans="1:6">
      <c r="A1697" t="s">
        <v>4367</v>
      </c>
      <c r="B1697" t="s">
        <v>5522</v>
      </c>
      <c r="C1697" t="s">
        <v>4366</v>
      </c>
      <c r="D1697" t="s">
        <v>1367</v>
      </c>
      <c r="E1697" t="s">
        <v>9589</v>
      </c>
      <c r="F1697" t="s">
        <v>10631</v>
      </c>
    </row>
    <row r="1698" spans="1:6">
      <c r="A1698" t="s">
        <v>4371</v>
      </c>
      <c r="B1698" t="s">
        <v>5522</v>
      </c>
      <c r="C1698" t="s">
        <v>4370</v>
      </c>
      <c r="D1698" t="s">
        <v>1367</v>
      </c>
      <c r="E1698" t="s">
        <v>9590</v>
      </c>
      <c r="F1698" t="s">
        <v>10631</v>
      </c>
    </row>
    <row r="1699" spans="1:6">
      <c r="A1699" t="s">
        <v>4397</v>
      </c>
      <c r="B1699" t="s">
        <v>5522</v>
      </c>
      <c r="C1699" t="s">
        <v>4396</v>
      </c>
      <c r="D1699" t="s">
        <v>1367</v>
      </c>
      <c r="E1699" t="s">
        <v>9591</v>
      </c>
      <c r="F1699" t="s">
        <v>10631</v>
      </c>
    </row>
    <row r="1700" spans="1:6">
      <c r="A1700" t="s">
        <v>4407</v>
      </c>
      <c r="B1700" t="s">
        <v>5522</v>
      </c>
      <c r="C1700" t="s">
        <v>4406</v>
      </c>
      <c r="D1700" t="s">
        <v>1367</v>
      </c>
      <c r="E1700" t="s">
        <v>9592</v>
      </c>
      <c r="F1700" t="s">
        <v>10631</v>
      </c>
    </row>
    <row r="1701" spans="1:6">
      <c r="A1701" t="s">
        <v>4444</v>
      </c>
      <c r="B1701" t="s">
        <v>5522</v>
      </c>
      <c r="C1701" t="s">
        <v>4443</v>
      </c>
      <c r="D1701" t="s">
        <v>1367</v>
      </c>
      <c r="E1701" t="s">
        <v>9593</v>
      </c>
      <c r="F1701" t="s">
        <v>10631</v>
      </c>
    </row>
    <row r="1702" spans="1:6">
      <c r="A1702" t="s">
        <v>3217</v>
      </c>
      <c r="B1702" t="s">
        <v>5522</v>
      </c>
      <c r="C1702" t="s">
        <v>3216</v>
      </c>
      <c r="D1702" t="s">
        <v>1383</v>
      </c>
      <c r="E1702" t="s">
        <v>9594</v>
      </c>
      <c r="F1702" t="s">
        <v>10498</v>
      </c>
    </row>
    <row r="1703" spans="1:6">
      <c r="A1703" t="s">
        <v>3240</v>
      </c>
      <c r="B1703" t="s">
        <v>5522</v>
      </c>
      <c r="C1703" t="s">
        <v>3239</v>
      </c>
      <c r="D1703" t="s">
        <v>1383</v>
      </c>
      <c r="E1703" t="s">
        <v>9595</v>
      </c>
      <c r="F1703" t="s">
        <v>10498</v>
      </c>
    </row>
    <row r="1704" spans="1:6">
      <c r="A1704" t="s">
        <v>3342</v>
      </c>
      <c r="B1704" t="s">
        <v>5522</v>
      </c>
      <c r="C1704" t="s">
        <v>3341</v>
      </c>
      <c r="D1704" t="s">
        <v>1383</v>
      </c>
      <c r="E1704" t="s">
        <v>9596</v>
      </c>
      <c r="F1704" t="s">
        <v>10498</v>
      </c>
    </row>
    <row r="1705" spans="1:6">
      <c r="A1705" t="s">
        <v>3571</v>
      </c>
      <c r="B1705" t="s">
        <v>5522</v>
      </c>
      <c r="C1705" t="s">
        <v>3570</v>
      </c>
      <c r="D1705" t="s">
        <v>1383</v>
      </c>
      <c r="E1705" t="s">
        <v>9597</v>
      </c>
      <c r="F1705" t="s">
        <v>10498</v>
      </c>
    </row>
    <row r="1706" spans="1:6">
      <c r="A1706" t="s">
        <v>3553</v>
      </c>
      <c r="B1706" t="s">
        <v>5522</v>
      </c>
      <c r="C1706" t="s">
        <v>3552</v>
      </c>
      <c r="D1706" t="s">
        <v>1383</v>
      </c>
      <c r="E1706" t="s">
        <v>9598</v>
      </c>
      <c r="F1706" t="s">
        <v>10632</v>
      </c>
    </row>
    <row r="1707" spans="1:6">
      <c r="A1707" t="s">
        <v>3575</v>
      </c>
      <c r="B1707" t="s">
        <v>5522</v>
      </c>
      <c r="C1707" t="s">
        <v>3574</v>
      </c>
      <c r="D1707" t="s">
        <v>1383</v>
      </c>
      <c r="E1707" t="s">
        <v>9599</v>
      </c>
      <c r="F1707" t="s">
        <v>10498</v>
      </c>
    </row>
    <row r="1708" spans="1:6">
      <c r="A1708" t="s">
        <v>3581</v>
      </c>
      <c r="B1708" t="s">
        <v>5522</v>
      </c>
      <c r="C1708" t="s">
        <v>3580</v>
      </c>
      <c r="D1708" t="s">
        <v>1383</v>
      </c>
      <c r="E1708" t="s">
        <v>9600</v>
      </c>
      <c r="F1708" t="s">
        <v>10498</v>
      </c>
    </row>
    <row r="1709" spans="1:6">
      <c r="A1709" t="s">
        <v>3599</v>
      </c>
      <c r="B1709" t="s">
        <v>5522</v>
      </c>
      <c r="C1709" t="s">
        <v>3598</v>
      </c>
      <c r="D1709" t="s">
        <v>1383</v>
      </c>
      <c r="E1709" t="s">
        <v>9601</v>
      </c>
      <c r="F1709" t="s">
        <v>10498</v>
      </c>
    </row>
    <row r="1710" spans="1:6">
      <c r="A1710" t="s">
        <v>3658</v>
      </c>
      <c r="B1710" t="s">
        <v>5522</v>
      </c>
      <c r="C1710" t="s">
        <v>3657</v>
      </c>
      <c r="D1710" t="s">
        <v>1383</v>
      </c>
      <c r="E1710" t="s">
        <v>9602</v>
      </c>
      <c r="F1710" t="s">
        <v>10498</v>
      </c>
    </row>
    <row r="1711" spans="1:6">
      <c r="A1711" t="s">
        <v>3668</v>
      </c>
      <c r="B1711" t="s">
        <v>5522</v>
      </c>
      <c r="C1711" t="s">
        <v>3667</v>
      </c>
      <c r="D1711" t="s">
        <v>1383</v>
      </c>
      <c r="E1711" t="s">
        <v>9603</v>
      </c>
      <c r="F1711" t="s">
        <v>10498</v>
      </c>
    </row>
    <row r="1712" spans="1:6">
      <c r="A1712" t="s">
        <v>3674</v>
      </c>
      <c r="B1712" t="s">
        <v>5522</v>
      </c>
      <c r="C1712" t="s">
        <v>3673</v>
      </c>
      <c r="D1712" t="s">
        <v>1383</v>
      </c>
      <c r="E1712" t="s">
        <v>9604</v>
      </c>
      <c r="F1712" t="s">
        <v>10498</v>
      </c>
    </row>
    <row r="1713" spans="1:6">
      <c r="A1713" t="s">
        <v>3724</v>
      </c>
      <c r="B1713" t="s">
        <v>5522</v>
      </c>
      <c r="C1713" t="s">
        <v>3723</v>
      </c>
      <c r="D1713" t="s">
        <v>1383</v>
      </c>
      <c r="E1713" t="s">
        <v>9605</v>
      </c>
      <c r="F1713" t="s">
        <v>10632</v>
      </c>
    </row>
    <row r="1714" spans="1:6">
      <c r="A1714" t="s">
        <v>3747</v>
      </c>
      <c r="B1714" t="s">
        <v>5522</v>
      </c>
      <c r="C1714" t="s">
        <v>3746</v>
      </c>
      <c r="D1714" t="s">
        <v>1383</v>
      </c>
      <c r="E1714" t="s">
        <v>9606</v>
      </c>
      <c r="F1714" t="s">
        <v>10498</v>
      </c>
    </row>
    <row r="1715" spans="1:6">
      <c r="A1715" t="s">
        <v>3755</v>
      </c>
      <c r="B1715" t="s">
        <v>5522</v>
      </c>
      <c r="C1715" t="s">
        <v>3754</v>
      </c>
      <c r="D1715" t="s">
        <v>1383</v>
      </c>
      <c r="E1715" t="s">
        <v>9607</v>
      </c>
      <c r="F1715" t="s">
        <v>10498</v>
      </c>
    </row>
    <row r="1716" spans="1:6">
      <c r="A1716" t="s">
        <v>3819</v>
      </c>
      <c r="B1716" t="s">
        <v>5522</v>
      </c>
      <c r="C1716" t="s">
        <v>3818</v>
      </c>
      <c r="D1716" t="s">
        <v>1383</v>
      </c>
      <c r="E1716" t="s">
        <v>9608</v>
      </c>
      <c r="F1716" t="s">
        <v>10498</v>
      </c>
    </row>
    <row r="1717" spans="1:6">
      <c r="A1717" t="s">
        <v>3852</v>
      </c>
      <c r="B1717" t="s">
        <v>5522</v>
      </c>
      <c r="C1717" t="s">
        <v>3851</v>
      </c>
      <c r="D1717" t="s">
        <v>1383</v>
      </c>
      <c r="E1717" t="s">
        <v>9609</v>
      </c>
      <c r="F1717" t="s">
        <v>10632</v>
      </c>
    </row>
    <row r="1718" spans="1:6">
      <c r="A1718" t="s">
        <v>3857</v>
      </c>
      <c r="B1718" t="s">
        <v>5522</v>
      </c>
      <c r="C1718" t="s">
        <v>3856</v>
      </c>
      <c r="D1718" t="s">
        <v>1383</v>
      </c>
      <c r="E1718" t="s">
        <v>9610</v>
      </c>
      <c r="F1718" t="s">
        <v>10498</v>
      </c>
    </row>
    <row r="1719" spans="1:6">
      <c r="A1719" t="s">
        <v>3879</v>
      </c>
      <c r="B1719" t="s">
        <v>5522</v>
      </c>
      <c r="C1719" t="s">
        <v>3878</v>
      </c>
      <c r="D1719" t="s">
        <v>1383</v>
      </c>
      <c r="E1719" t="s">
        <v>9611</v>
      </c>
      <c r="F1719" t="s">
        <v>10632</v>
      </c>
    </row>
    <row r="1720" spans="1:6">
      <c r="A1720" t="s">
        <v>1344</v>
      </c>
      <c r="B1720" t="s">
        <v>5522</v>
      </c>
      <c r="C1720" t="s">
        <v>7408</v>
      </c>
      <c r="D1720" t="s">
        <v>1383</v>
      </c>
      <c r="E1720" t="s">
        <v>9612</v>
      </c>
      <c r="F1720" t="s">
        <v>10498</v>
      </c>
    </row>
    <row r="1721" spans="1:6">
      <c r="A1721" t="s">
        <v>3929</v>
      </c>
      <c r="B1721" t="s">
        <v>5522</v>
      </c>
      <c r="C1721" t="s">
        <v>3928</v>
      </c>
      <c r="D1721" t="s">
        <v>1383</v>
      </c>
      <c r="E1721" t="s">
        <v>9613</v>
      </c>
      <c r="F1721" t="s">
        <v>10498</v>
      </c>
    </row>
    <row r="1722" spans="1:6">
      <c r="A1722" t="s">
        <v>3988</v>
      </c>
      <c r="B1722" t="s">
        <v>5522</v>
      </c>
      <c r="C1722" t="s">
        <v>3987</v>
      </c>
      <c r="D1722" t="s">
        <v>1383</v>
      </c>
      <c r="E1722" t="s">
        <v>9614</v>
      </c>
      <c r="F1722" t="s">
        <v>10498</v>
      </c>
    </row>
    <row r="1723" spans="1:6">
      <c r="A1723" t="s">
        <v>4013</v>
      </c>
      <c r="B1723" t="s">
        <v>5522</v>
      </c>
      <c r="C1723" t="s">
        <v>4012</v>
      </c>
      <c r="D1723" t="s">
        <v>1383</v>
      </c>
      <c r="E1723" t="s">
        <v>9615</v>
      </c>
      <c r="F1723" t="s">
        <v>10498</v>
      </c>
    </row>
    <row r="1724" spans="1:6">
      <c r="A1724" t="s">
        <v>4019</v>
      </c>
      <c r="B1724" t="s">
        <v>5522</v>
      </c>
      <c r="C1724" t="s">
        <v>4018</v>
      </c>
      <c r="D1724" t="s">
        <v>1383</v>
      </c>
      <c r="E1724" t="s">
        <v>9616</v>
      </c>
      <c r="F1724" t="s">
        <v>10498</v>
      </c>
    </row>
    <row r="1725" spans="1:6">
      <c r="A1725" t="s">
        <v>4029</v>
      </c>
      <c r="B1725" t="s">
        <v>5522</v>
      </c>
      <c r="C1725" t="s">
        <v>4028</v>
      </c>
      <c r="D1725" t="s">
        <v>1383</v>
      </c>
      <c r="E1725" t="s">
        <v>9617</v>
      </c>
      <c r="F1725" t="s">
        <v>10632</v>
      </c>
    </row>
    <row r="1726" spans="1:6">
      <c r="A1726" t="s">
        <v>4037</v>
      </c>
      <c r="B1726" t="s">
        <v>5522</v>
      </c>
      <c r="C1726" t="s">
        <v>4036</v>
      </c>
      <c r="D1726" t="s">
        <v>1383</v>
      </c>
      <c r="E1726" t="s">
        <v>9618</v>
      </c>
      <c r="F1726" t="s">
        <v>10498</v>
      </c>
    </row>
    <row r="1727" spans="1:6">
      <c r="A1727" t="s">
        <v>4128</v>
      </c>
      <c r="B1727" t="s">
        <v>5522</v>
      </c>
      <c r="C1727" t="s">
        <v>4127</v>
      </c>
      <c r="D1727" t="s">
        <v>1383</v>
      </c>
      <c r="E1727" t="s">
        <v>9619</v>
      </c>
      <c r="F1727" t="s">
        <v>10632</v>
      </c>
    </row>
    <row r="1728" spans="1:6">
      <c r="A1728" t="s">
        <v>4220</v>
      </c>
      <c r="B1728" t="s">
        <v>5522</v>
      </c>
      <c r="C1728" t="s">
        <v>4219</v>
      </c>
      <c r="D1728" t="s">
        <v>1383</v>
      </c>
      <c r="E1728" t="s">
        <v>9620</v>
      </c>
      <c r="F1728" t="s">
        <v>10498</v>
      </c>
    </row>
    <row r="1729" spans="1:6">
      <c r="A1729" t="s">
        <v>4253</v>
      </c>
      <c r="B1729" t="s">
        <v>5522</v>
      </c>
      <c r="C1729" t="s">
        <v>4252</v>
      </c>
      <c r="D1729" t="s">
        <v>1383</v>
      </c>
      <c r="E1729" t="s">
        <v>9621</v>
      </c>
      <c r="F1729" t="s">
        <v>10632</v>
      </c>
    </row>
    <row r="1730" spans="1:6">
      <c r="A1730" t="s">
        <v>4254</v>
      </c>
      <c r="B1730" t="s">
        <v>5522</v>
      </c>
      <c r="C1730" t="s">
        <v>4252</v>
      </c>
      <c r="D1730" t="s">
        <v>1383</v>
      </c>
      <c r="E1730" t="s">
        <v>9622</v>
      </c>
      <c r="F1730" t="s">
        <v>10632</v>
      </c>
    </row>
    <row r="1731" spans="1:6">
      <c r="A1731" t="s">
        <v>4255</v>
      </c>
      <c r="B1731" t="s">
        <v>5522</v>
      </c>
      <c r="C1731" t="s">
        <v>4252</v>
      </c>
      <c r="D1731" t="s">
        <v>1383</v>
      </c>
      <c r="E1731" t="s">
        <v>9623</v>
      </c>
      <c r="F1731" t="s">
        <v>10498</v>
      </c>
    </row>
    <row r="1732" spans="1:6">
      <c r="A1732" t="s">
        <v>4256</v>
      </c>
      <c r="B1732" t="s">
        <v>5522</v>
      </c>
      <c r="C1732" t="s">
        <v>4252</v>
      </c>
      <c r="D1732" t="s">
        <v>1383</v>
      </c>
      <c r="E1732" t="s">
        <v>9624</v>
      </c>
      <c r="F1732" t="s">
        <v>10498</v>
      </c>
    </row>
    <row r="1733" spans="1:6">
      <c r="A1733" t="s">
        <v>4272</v>
      </c>
      <c r="B1733" t="s">
        <v>5522</v>
      </c>
      <c r="C1733" t="s">
        <v>4271</v>
      </c>
      <c r="D1733" t="s">
        <v>1383</v>
      </c>
      <c r="E1733" t="s">
        <v>9625</v>
      </c>
      <c r="F1733" t="s">
        <v>10498</v>
      </c>
    </row>
    <row r="1734" spans="1:6">
      <c r="A1734" t="s">
        <v>6799</v>
      </c>
      <c r="B1734" t="s">
        <v>5522</v>
      </c>
      <c r="C1734" t="s">
        <v>6798</v>
      </c>
      <c r="D1734" t="s">
        <v>1383</v>
      </c>
      <c r="E1734" t="s">
        <v>9626</v>
      </c>
      <c r="F1734" t="s">
        <v>10498</v>
      </c>
    </row>
    <row r="1735" spans="1:6">
      <c r="A1735" t="s">
        <v>4319</v>
      </c>
      <c r="B1735" t="s">
        <v>5522</v>
      </c>
      <c r="C1735" t="s">
        <v>4318</v>
      </c>
      <c r="D1735" t="s">
        <v>1383</v>
      </c>
      <c r="E1735" t="s">
        <v>9627</v>
      </c>
      <c r="F1735" t="s">
        <v>10498</v>
      </c>
    </row>
    <row r="1736" spans="1:6">
      <c r="A1736" t="s">
        <v>4335</v>
      </c>
      <c r="B1736" t="s">
        <v>5522</v>
      </c>
      <c r="C1736" t="s">
        <v>4334</v>
      </c>
      <c r="D1736" t="s">
        <v>1383</v>
      </c>
      <c r="E1736" t="s">
        <v>9628</v>
      </c>
      <c r="F1736" t="s">
        <v>10498</v>
      </c>
    </row>
    <row r="1737" spans="1:6">
      <c r="A1737" t="s">
        <v>4353</v>
      </c>
      <c r="B1737" t="s">
        <v>5522</v>
      </c>
      <c r="C1737" t="s">
        <v>4352</v>
      </c>
      <c r="D1737" t="s">
        <v>1383</v>
      </c>
      <c r="E1737" t="s">
        <v>9629</v>
      </c>
      <c r="F1737" t="s">
        <v>10632</v>
      </c>
    </row>
    <row r="1738" spans="1:6">
      <c r="A1738" t="s">
        <v>4385</v>
      </c>
      <c r="B1738" t="s">
        <v>5522</v>
      </c>
      <c r="C1738" t="s">
        <v>4384</v>
      </c>
      <c r="D1738" t="s">
        <v>1383</v>
      </c>
      <c r="E1738" t="s">
        <v>9630</v>
      </c>
      <c r="F1738" t="s">
        <v>10498</v>
      </c>
    </row>
    <row r="1739" spans="1:6">
      <c r="A1739" t="s">
        <v>4401</v>
      </c>
      <c r="B1739" t="s">
        <v>5522</v>
      </c>
      <c r="C1739" t="s">
        <v>4400</v>
      </c>
      <c r="D1739" t="s">
        <v>1383</v>
      </c>
      <c r="E1739" t="s">
        <v>9631</v>
      </c>
      <c r="F1739" t="s">
        <v>10498</v>
      </c>
    </row>
    <row r="1740" spans="1:6">
      <c r="A1740" t="s">
        <v>4405</v>
      </c>
      <c r="B1740" t="s">
        <v>5522</v>
      </c>
      <c r="C1740" t="s">
        <v>4404</v>
      </c>
      <c r="D1740" t="s">
        <v>1383</v>
      </c>
      <c r="E1740" t="s">
        <v>9632</v>
      </c>
      <c r="F1740" t="s">
        <v>10632</v>
      </c>
    </row>
    <row r="1741" spans="1:6">
      <c r="A1741" t="s">
        <v>3285</v>
      </c>
      <c r="B1741" t="s">
        <v>5522</v>
      </c>
      <c r="C1741" t="s">
        <v>3284</v>
      </c>
      <c r="D1741" t="s">
        <v>1386</v>
      </c>
      <c r="E1741" t="s">
        <v>9633</v>
      </c>
      <c r="F1741" t="s">
        <v>10633</v>
      </c>
    </row>
    <row r="1742" spans="1:6">
      <c r="A1742" t="s">
        <v>3316</v>
      </c>
      <c r="B1742" t="s">
        <v>5522</v>
      </c>
      <c r="C1742" t="s">
        <v>3315</v>
      </c>
      <c r="D1742" t="s">
        <v>1386</v>
      </c>
      <c r="E1742" t="s">
        <v>9634</v>
      </c>
      <c r="F1742" t="s">
        <v>10498</v>
      </c>
    </row>
    <row r="1743" spans="1:6">
      <c r="A1743" t="s">
        <v>3543</v>
      </c>
      <c r="B1743" t="s">
        <v>5522</v>
      </c>
      <c r="C1743" t="s">
        <v>3542</v>
      </c>
      <c r="D1743" t="s">
        <v>1386</v>
      </c>
      <c r="E1743" t="s">
        <v>9635</v>
      </c>
      <c r="F1743" t="s">
        <v>10634</v>
      </c>
    </row>
    <row r="1744" spans="1:6">
      <c r="A1744" t="s">
        <v>3850</v>
      </c>
      <c r="B1744" t="s">
        <v>5522</v>
      </c>
      <c r="C1744" t="s">
        <v>3849</v>
      </c>
      <c r="D1744" t="s">
        <v>1386</v>
      </c>
      <c r="E1744" t="s">
        <v>9636</v>
      </c>
      <c r="F1744" t="s">
        <v>10498</v>
      </c>
    </row>
    <row r="1745" spans="1:6">
      <c r="A1745" t="s">
        <v>4212</v>
      </c>
      <c r="B1745" t="s">
        <v>5522</v>
      </c>
      <c r="C1745" t="s">
        <v>4211</v>
      </c>
      <c r="D1745" t="s">
        <v>1386</v>
      </c>
      <c r="E1745" t="s">
        <v>9637</v>
      </c>
      <c r="F1745" t="s">
        <v>10498</v>
      </c>
    </row>
    <row r="1746" spans="1:6">
      <c r="A1746" t="s">
        <v>4247</v>
      </c>
      <c r="B1746" t="s">
        <v>5522</v>
      </c>
      <c r="C1746" t="s">
        <v>4246</v>
      </c>
      <c r="D1746" t="s">
        <v>1386</v>
      </c>
      <c r="E1746" t="s">
        <v>9638</v>
      </c>
      <c r="F1746" t="s">
        <v>10498</v>
      </c>
    </row>
    <row r="1747" spans="1:6">
      <c r="A1747" t="s">
        <v>4448</v>
      </c>
      <c r="B1747" t="s">
        <v>5522</v>
      </c>
      <c r="C1747" t="s">
        <v>4447</v>
      </c>
      <c r="D1747" t="s">
        <v>1386</v>
      </c>
      <c r="E1747" t="s">
        <v>9639</v>
      </c>
      <c r="F1747" t="s">
        <v>10635</v>
      </c>
    </row>
    <row r="1748" spans="1:6">
      <c r="A1748" t="s">
        <v>3172</v>
      </c>
      <c r="B1748" t="s">
        <v>5522</v>
      </c>
      <c r="C1748" t="s">
        <v>3171</v>
      </c>
      <c r="D1748" t="s">
        <v>1410</v>
      </c>
      <c r="E1748" t="s">
        <v>9640</v>
      </c>
      <c r="F1748" t="s">
        <v>10636</v>
      </c>
    </row>
    <row r="1749" spans="1:6">
      <c r="A1749" t="s">
        <v>3174</v>
      </c>
      <c r="B1749" t="s">
        <v>5522</v>
      </c>
      <c r="C1749" t="s">
        <v>3173</v>
      </c>
      <c r="D1749" t="s">
        <v>1410</v>
      </c>
      <c r="E1749" t="s">
        <v>9641</v>
      </c>
      <c r="F1749" t="s">
        <v>10498</v>
      </c>
    </row>
    <row r="1750" spans="1:6">
      <c r="A1750" t="s">
        <v>3178</v>
      </c>
      <c r="B1750" t="s">
        <v>5522</v>
      </c>
      <c r="C1750" t="s">
        <v>3177</v>
      </c>
      <c r="D1750" t="s">
        <v>1410</v>
      </c>
      <c r="E1750" t="s">
        <v>9642</v>
      </c>
      <c r="F1750" t="s">
        <v>10498</v>
      </c>
    </row>
    <row r="1751" spans="1:6">
      <c r="A1751" t="s">
        <v>3205</v>
      </c>
      <c r="B1751" t="s">
        <v>5522</v>
      </c>
      <c r="C1751" t="s">
        <v>3204</v>
      </c>
      <c r="D1751" t="s">
        <v>1410</v>
      </c>
      <c r="E1751" t="s">
        <v>9643</v>
      </c>
      <c r="F1751" t="s">
        <v>10498</v>
      </c>
    </row>
    <row r="1752" spans="1:6">
      <c r="A1752" t="s">
        <v>3220</v>
      </c>
      <c r="B1752" t="s">
        <v>5522</v>
      </c>
      <c r="C1752" t="s">
        <v>3219</v>
      </c>
      <c r="D1752" t="s">
        <v>1410</v>
      </c>
      <c r="E1752" t="s">
        <v>9644</v>
      </c>
      <c r="F1752" t="s">
        <v>10631</v>
      </c>
    </row>
    <row r="1753" spans="1:6">
      <c r="A1753" t="s">
        <v>3224</v>
      </c>
      <c r="B1753" t="s">
        <v>5522</v>
      </c>
      <c r="C1753" t="s">
        <v>3223</v>
      </c>
      <c r="D1753" t="s">
        <v>1410</v>
      </c>
      <c r="E1753" t="s">
        <v>9645</v>
      </c>
      <c r="F1753" t="s">
        <v>10498</v>
      </c>
    </row>
    <row r="1754" spans="1:6">
      <c r="A1754" t="s">
        <v>3226</v>
      </c>
      <c r="B1754" t="s">
        <v>5522</v>
      </c>
      <c r="C1754" t="s">
        <v>3225</v>
      </c>
      <c r="D1754" t="s">
        <v>1410</v>
      </c>
      <c r="E1754" t="s">
        <v>9646</v>
      </c>
      <c r="F1754" t="s">
        <v>10637</v>
      </c>
    </row>
    <row r="1755" spans="1:6">
      <c r="A1755" t="s">
        <v>3256</v>
      </c>
      <c r="B1755" t="s">
        <v>5522</v>
      </c>
      <c r="C1755" t="s">
        <v>3255</v>
      </c>
      <c r="D1755" t="s">
        <v>1410</v>
      </c>
      <c r="E1755" t="s">
        <v>9647</v>
      </c>
      <c r="F1755" t="s">
        <v>10498</v>
      </c>
    </row>
    <row r="1756" spans="1:6">
      <c r="A1756" t="s">
        <v>3268</v>
      </c>
      <c r="B1756" t="s">
        <v>5522</v>
      </c>
      <c r="C1756" t="s">
        <v>3267</v>
      </c>
      <c r="D1756" t="s">
        <v>1410</v>
      </c>
      <c r="E1756" t="s">
        <v>9648</v>
      </c>
      <c r="F1756" t="s">
        <v>10498</v>
      </c>
    </row>
    <row r="1757" spans="1:6">
      <c r="A1757" t="s">
        <v>3269</v>
      </c>
      <c r="B1757" t="s">
        <v>5522</v>
      </c>
      <c r="C1757" t="s">
        <v>3267</v>
      </c>
      <c r="D1757" t="s">
        <v>1410</v>
      </c>
      <c r="E1757" t="s">
        <v>9649</v>
      </c>
      <c r="F1757" t="s">
        <v>10498</v>
      </c>
    </row>
    <row r="1758" spans="1:6">
      <c r="A1758" t="s">
        <v>3289</v>
      </c>
      <c r="B1758" t="s">
        <v>5522</v>
      </c>
      <c r="C1758" t="s">
        <v>3288</v>
      </c>
      <c r="D1758" t="s">
        <v>1410</v>
      </c>
      <c r="E1758" t="s">
        <v>9650</v>
      </c>
      <c r="F1758" t="s">
        <v>10498</v>
      </c>
    </row>
    <row r="1759" spans="1:6">
      <c r="A1759" t="s">
        <v>3324</v>
      </c>
      <c r="B1759" t="s">
        <v>5522</v>
      </c>
      <c r="C1759" t="s">
        <v>3323</v>
      </c>
      <c r="D1759" t="s">
        <v>1410</v>
      </c>
      <c r="E1759" t="s">
        <v>9651</v>
      </c>
      <c r="F1759" t="s">
        <v>10498</v>
      </c>
    </row>
    <row r="1760" spans="1:6">
      <c r="A1760" t="s">
        <v>3334</v>
      </c>
      <c r="B1760" t="s">
        <v>5522</v>
      </c>
      <c r="C1760" t="s">
        <v>3333</v>
      </c>
      <c r="D1760" t="s">
        <v>1410</v>
      </c>
      <c r="E1760" t="s">
        <v>9652</v>
      </c>
      <c r="F1760" t="s">
        <v>10636</v>
      </c>
    </row>
    <row r="1761" spans="1:6">
      <c r="A1761" t="s">
        <v>4450</v>
      </c>
      <c r="B1761" t="s">
        <v>5522</v>
      </c>
      <c r="C1761" t="s">
        <v>4449</v>
      </c>
      <c r="D1761" t="s">
        <v>1410</v>
      </c>
      <c r="E1761" t="s">
        <v>9653</v>
      </c>
      <c r="F1761" t="s">
        <v>10498</v>
      </c>
    </row>
    <row r="1762" spans="1:6">
      <c r="A1762" t="s">
        <v>4452</v>
      </c>
      <c r="B1762" t="s">
        <v>5522</v>
      </c>
      <c r="C1762" t="s">
        <v>4451</v>
      </c>
      <c r="D1762" t="s">
        <v>1410</v>
      </c>
      <c r="E1762" t="s">
        <v>9654</v>
      </c>
      <c r="F1762" t="s">
        <v>10498</v>
      </c>
    </row>
    <row r="1763" spans="1:6">
      <c r="A1763" t="s">
        <v>4454</v>
      </c>
      <c r="B1763" t="s">
        <v>5522</v>
      </c>
      <c r="C1763" t="s">
        <v>4453</v>
      </c>
      <c r="D1763" t="s">
        <v>1410</v>
      </c>
      <c r="E1763" t="s">
        <v>9655</v>
      </c>
      <c r="F1763" t="s">
        <v>10498</v>
      </c>
    </row>
    <row r="1764" spans="1:6">
      <c r="A1764" t="s">
        <v>3460</v>
      </c>
      <c r="B1764" t="s">
        <v>5522</v>
      </c>
      <c r="C1764" t="s">
        <v>3459</v>
      </c>
      <c r="D1764" t="s">
        <v>1410</v>
      </c>
      <c r="E1764" t="s">
        <v>9656</v>
      </c>
      <c r="F1764" t="s">
        <v>10498</v>
      </c>
    </row>
    <row r="1765" spans="1:6">
      <c r="A1765" t="s">
        <v>3489</v>
      </c>
      <c r="B1765" t="s">
        <v>5522</v>
      </c>
      <c r="C1765" t="s">
        <v>7409</v>
      </c>
      <c r="D1765" t="s">
        <v>1410</v>
      </c>
      <c r="E1765" t="s">
        <v>9657</v>
      </c>
      <c r="F1765" t="s">
        <v>10498</v>
      </c>
    </row>
    <row r="1766" spans="1:6">
      <c r="A1766" t="s">
        <v>3497</v>
      </c>
      <c r="B1766" t="s">
        <v>5522</v>
      </c>
      <c r="C1766" t="s">
        <v>3496</v>
      </c>
      <c r="D1766" t="s">
        <v>1410</v>
      </c>
      <c r="E1766" t="s">
        <v>9658</v>
      </c>
      <c r="F1766" t="s">
        <v>10498</v>
      </c>
    </row>
    <row r="1767" spans="1:6">
      <c r="A1767" t="s">
        <v>3499</v>
      </c>
      <c r="B1767" t="s">
        <v>5522</v>
      </c>
      <c r="C1767" t="s">
        <v>3498</v>
      </c>
      <c r="D1767" t="s">
        <v>1410</v>
      </c>
      <c r="E1767" t="s">
        <v>9659</v>
      </c>
      <c r="F1767" t="s">
        <v>10498</v>
      </c>
    </row>
    <row r="1768" spans="1:6">
      <c r="A1768" t="s">
        <v>3503</v>
      </c>
      <c r="B1768" t="s">
        <v>5522</v>
      </c>
      <c r="C1768" t="s">
        <v>3502</v>
      </c>
      <c r="D1768" t="s">
        <v>1410</v>
      </c>
      <c r="E1768" t="s">
        <v>9660</v>
      </c>
      <c r="F1768" t="s">
        <v>10498</v>
      </c>
    </row>
    <row r="1769" spans="1:6">
      <c r="A1769" t="s">
        <v>3535</v>
      </c>
      <c r="B1769" t="s">
        <v>5522</v>
      </c>
      <c r="C1769" t="s">
        <v>3534</v>
      </c>
      <c r="D1769" t="s">
        <v>1410</v>
      </c>
      <c r="E1769" t="s">
        <v>9661</v>
      </c>
      <c r="F1769" t="s">
        <v>10636</v>
      </c>
    </row>
    <row r="1770" spans="1:6">
      <c r="A1770" t="s">
        <v>3537</v>
      </c>
      <c r="B1770" t="s">
        <v>5522</v>
      </c>
      <c r="C1770" t="s">
        <v>3536</v>
      </c>
      <c r="D1770" t="s">
        <v>1410</v>
      </c>
      <c r="E1770" t="s">
        <v>9662</v>
      </c>
      <c r="F1770" t="s">
        <v>10589</v>
      </c>
    </row>
    <row r="1771" spans="1:6">
      <c r="A1771" t="s">
        <v>3573</v>
      </c>
      <c r="B1771" t="s">
        <v>5522</v>
      </c>
      <c r="C1771" t="s">
        <v>3572</v>
      </c>
      <c r="D1771" t="s">
        <v>1410</v>
      </c>
      <c r="E1771" t="s">
        <v>9663</v>
      </c>
      <c r="F1771" t="s">
        <v>10498</v>
      </c>
    </row>
    <row r="1772" spans="1:6">
      <c r="A1772" t="s">
        <v>3621</v>
      </c>
      <c r="B1772" t="s">
        <v>5522</v>
      </c>
      <c r="C1772" t="s">
        <v>3620</v>
      </c>
      <c r="D1772" t="s">
        <v>1410</v>
      </c>
      <c r="E1772" t="s">
        <v>9664</v>
      </c>
      <c r="F1772" t="s">
        <v>10498</v>
      </c>
    </row>
    <row r="1773" spans="1:6">
      <c r="A1773" t="s">
        <v>7136</v>
      </c>
      <c r="B1773" t="s">
        <v>5522</v>
      </c>
      <c r="C1773" t="s">
        <v>3642</v>
      </c>
      <c r="D1773" t="s">
        <v>1410</v>
      </c>
      <c r="E1773" t="s">
        <v>9665</v>
      </c>
      <c r="F1773" t="s">
        <v>10498</v>
      </c>
    </row>
    <row r="1774" spans="1:6">
      <c r="A1774" t="s">
        <v>3643</v>
      </c>
      <c r="B1774" t="s">
        <v>5522</v>
      </c>
      <c r="C1774" t="s">
        <v>3642</v>
      </c>
      <c r="D1774" t="s">
        <v>1410</v>
      </c>
      <c r="E1774" t="s">
        <v>9666</v>
      </c>
      <c r="F1774" t="s">
        <v>10498</v>
      </c>
    </row>
    <row r="1775" spans="1:6">
      <c r="A1775" t="s">
        <v>3644</v>
      </c>
      <c r="B1775" t="s">
        <v>5522</v>
      </c>
      <c r="C1775" t="s">
        <v>3642</v>
      </c>
      <c r="D1775" t="s">
        <v>1410</v>
      </c>
      <c r="E1775" t="s">
        <v>9667</v>
      </c>
      <c r="F1775" t="s">
        <v>10638</v>
      </c>
    </row>
    <row r="1776" spans="1:6">
      <c r="A1776" t="s">
        <v>3650</v>
      </c>
      <c r="B1776" t="s">
        <v>5522</v>
      </c>
      <c r="C1776" t="s">
        <v>3649</v>
      </c>
      <c r="D1776" t="s">
        <v>1410</v>
      </c>
      <c r="E1776" t="s">
        <v>9668</v>
      </c>
      <c r="F1776" t="s">
        <v>10589</v>
      </c>
    </row>
    <row r="1777" spans="1:6">
      <c r="A1777" t="s">
        <v>3660</v>
      </c>
      <c r="B1777" t="s">
        <v>5522</v>
      </c>
      <c r="C1777" t="s">
        <v>3659</v>
      </c>
      <c r="D1777" t="s">
        <v>1410</v>
      </c>
      <c r="E1777" t="s">
        <v>9669</v>
      </c>
      <c r="F1777" t="s">
        <v>10498</v>
      </c>
    </row>
    <row r="1778" spans="1:6">
      <c r="A1778" t="s">
        <v>3678</v>
      </c>
      <c r="B1778" t="s">
        <v>5522</v>
      </c>
      <c r="C1778" t="s">
        <v>3677</v>
      </c>
      <c r="D1778" t="s">
        <v>1410</v>
      </c>
      <c r="E1778" t="s">
        <v>9670</v>
      </c>
      <c r="F1778" t="s">
        <v>10498</v>
      </c>
    </row>
    <row r="1779" spans="1:6">
      <c r="A1779" t="s">
        <v>3684</v>
      </c>
      <c r="B1779" t="s">
        <v>5522</v>
      </c>
      <c r="C1779" t="s">
        <v>3683</v>
      </c>
      <c r="D1779" t="s">
        <v>1410</v>
      </c>
      <c r="E1779" t="s">
        <v>9671</v>
      </c>
      <c r="F1779" t="s">
        <v>10498</v>
      </c>
    </row>
    <row r="1780" spans="1:6">
      <c r="A1780" t="s">
        <v>3698</v>
      </c>
      <c r="B1780" t="s">
        <v>5522</v>
      </c>
      <c r="C1780" t="s">
        <v>3697</v>
      </c>
      <c r="D1780" t="s">
        <v>1410</v>
      </c>
      <c r="E1780" t="s">
        <v>9672</v>
      </c>
      <c r="F1780" t="s">
        <v>10636</v>
      </c>
    </row>
    <row r="1781" spans="1:6">
      <c r="A1781" t="s">
        <v>3734</v>
      </c>
      <c r="B1781" t="s">
        <v>5522</v>
      </c>
      <c r="C1781" t="s">
        <v>3733</v>
      </c>
      <c r="D1781" t="s">
        <v>1410</v>
      </c>
      <c r="E1781" t="s">
        <v>9673</v>
      </c>
      <c r="F1781" t="s">
        <v>10498</v>
      </c>
    </row>
    <row r="1782" spans="1:6">
      <c r="A1782" t="s">
        <v>3738</v>
      </c>
      <c r="B1782" t="s">
        <v>5522</v>
      </c>
      <c r="C1782" t="s">
        <v>3737</v>
      </c>
      <c r="D1782" t="s">
        <v>1410</v>
      </c>
      <c r="E1782" t="s">
        <v>9674</v>
      </c>
      <c r="F1782" t="s">
        <v>10498</v>
      </c>
    </row>
    <row r="1783" spans="1:6">
      <c r="A1783" t="s">
        <v>3765</v>
      </c>
      <c r="B1783" t="s">
        <v>5522</v>
      </c>
      <c r="C1783" t="s">
        <v>3764</v>
      </c>
      <c r="D1783" t="s">
        <v>1410</v>
      </c>
      <c r="E1783" t="s">
        <v>9675</v>
      </c>
      <c r="F1783" t="s">
        <v>10498</v>
      </c>
    </row>
    <row r="1784" spans="1:6">
      <c r="A1784" t="s">
        <v>3877</v>
      </c>
      <c r="B1784" t="s">
        <v>5522</v>
      </c>
      <c r="C1784" t="s">
        <v>3876</v>
      </c>
      <c r="D1784" t="s">
        <v>1410</v>
      </c>
      <c r="E1784" t="s">
        <v>9676</v>
      </c>
      <c r="F1784" t="s">
        <v>10498</v>
      </c>
    </row>
    <row r="1785" spans="1:6">
      <c r="A1785" t="s">
        <v>3886</v>
      </c>
      <c r="B1785" t="s">
        <v>5522</v>
      </c>
      <c r="C1785" t="s">
        <v>3885</v>
      </c>
      <c r="D1785" t="s">
        <v>1410</v>
      </c>
      <c r="E1785" t="s">
        <v>9677</v>
      </c>
      <c r="F1785" t="s">
        <v>10498</v>
      </c>
    </row>
    <row r="1786" spans="1:6">
      <c r="A1786" t="s">
        <v>3942</v>
      </c>
      <c r="B1786" t="s">
        <v>5522</v>
      </c>
      <c r="C1786" t="s">
        <v>3941</v>
      </c>
      <c r="D1786" t="s">
        <v>1410</v>
      </c>
      <c r="E1786" t="s">
        <v>9678</v>
      </c>
      <c r="F1786" t="s">
        <v>10498</v>
      </c>
    </row>
    <row r="1787" spans="1:6">
      <c r="A1787" t="s">
        <v>3949</v>
      </c>
      <c r="B1787" t="s">
        <v>5522</v>
      </c>
      <c r="C1787" t="s">
        <v>3948</v>
      </c>
      <c r="D1787" t="s">
        <v>1410</v>
      </c>
      <c r="E1787" t="s">
        <v>9679</v>
      </c>
      <c r="F1787" t="s">
        <v>10498</v>
      </c>
    </row>
    <row r="1788" spans="1:6">
      <c r="A1788" t="s">
        <v>3971</v>
      </c>
      <c r="B1788" t="s">
        <v>5522</v>
      </c>
      <c r="C1788" t="s">
        <v>3970</v>
      </c>
      <c r="D1788" t="s">
        <v>1410</v>
      </c>
      <c r="E1788" t="s">
        <v>9680</v>
      </c>
      <c r="F1788" t="s">
        <v>10498</v>
      </c>
    </row>
    <row r="1789" spans="1:6">
      <c r="A1789" t="s">
        <v>6801</v>
      </c>
      <c r="B1789" t="s">
        <v>5522</v>
      </c>
      <c r="C1789" t="s">
        <v>6800</v>
      </c>
      <c r="D1789" t="s">
        <v>1410</v>
      </c>
      <c r="E1789" t="s">
        <v>9681</v>
      </c>
      <c r="F1789" t="s">
        <v>10498</v>
      </c>
    </row>
    <row r="1790" spans="1:6">
      <c r="A1790" t="s">
        <v>4167</v>
      </c>
      <c r="B1790" t="s">
        <v>5522</v>
      </c>
      <c r="C1790" t="s">
        <v>4166</v>
      </c>
      <c r="D1790" t="s">
        <v>1410</v>
      </c>
      <c r="E1790" t="s">
        <v>9682</v>
      </c>
      <c r="F1790" t="s">
        <v>10498</v>
      </c>
    </row>
    <row r="1791" spans="1:6">
      <c r="A1791" t="s">
        <v>4176</v>
      </c>
      <c r="B1791" t="s">
        <v>5522</v>
      </c>
      <c r="C1791" t="s">
        <v>4175</v>
      </c>
      <c r="D1791" t="s">
        <v>1410</v>
      </c>
      <c r="E1791" t="s">
        <v>9683</v>
      </c>
      <c r="F1791" t="s">
        <v>10498</v>
      </c>
    </row>
    <row r="1792" spans="1:6">
      <c r="A1792" t="s">
        <v>4206</v>
      </c>
      <c r="B1792" t="s">
        <v>5522</v>
      </c>
      <c r="C1792" t="s">
        <v>4205</v>
      </c>
      <c r="D1792" t="s">
        <v>1410</v>
      </c>
      <c r="E1792" t="s">
        <v>9684</v>
      </c>
      <c r="F1792" t="s">
        <v>10498</v>
      </c>
    </row>
    <row r="1793" spans="1:6">
      <c r="A1793" t="s">
        <v>4210</v>
      </c>
      <c r="B1793" t="s">
        <v>5522</v>
      </c>
      <c r="C1793" t="s">
        <v>4209</v>
      </c>
      <c r="D1793" t="s">
        <v>1410</v>
      </c>
      <c r="E1793" t="s">
        <v>9685</v>
      </c>
      <c r="F1793" t="s">
        <v>10498</v>
      </c>
    </row>
    <row r="1794" spans="1:6">
      <c r="A1794" t="s">
        <v>4214</v>
      </c>
      <c r="B1794" t="s">
        <v>5522</v>
      </c>
      <c r="C1794" t="s">
        <v>4213</v>
      </c>
      <c r="D1794" t="s">
        <v>1410</v>
      </c>
      <c r="E1794" t="s">
        <v>9686</v>
      </c>
      <c r="F1794" t="s">
        <v>10498</v>
      </c>
    </row>
    <row r="1795" spans="1:6">
      <c r="A1795" t="s">
        <v>4218</v>
      </c>
      <c r="B1795" t="s">
        <v>5522</v>
      </c>
      <c r="C1795" t="s">
        <v>4217</v>
      </c>
      <c r="D1795" t="s">
        <v>1410</v>
      </c>
      <c r="E1795" t="s">
        <v>9687</v>
      </c>
      <c r="F1795" t="s">
        <v>10498</v>
      </c>
    </row>
    <row r="1796" spans="1:6">
      <c r="A1796" t="s">
        <v>4287</v>
      </c>
      <c r="B1796" t="s">
        <v>5522</v>
      </c>
      <c r="C1796" t="s">
        <v>4286</v>
      </c>
      <c r="D1796" t="s">
        <v>1410</v>
      </c>
      <c r="E1796" t="s">
        <v>9688</v>
      </c>
      <c r="F1796" t="s">
        <v>10498</v>
      </c>
    </row>
    <row r="1797" spans="1:6">
      <c r="A1797" t="s">
        <v>4315</v>
      </c>
      <c r="B1797" t="s">
        <v>5522</v>
      </c>
      <c r="C1797" t="s">
        <v>4314</v>
      </c>
      <c r="D1797" t="s">
        <v>1410</v>
      </c>
      <c r="E1797" t="s">
        <v>9689</v>
      </c>
      <c r="F1797" t="s">
        <v>10498</v>
      </c>
    </row>
    <row r="1798" spans="1:6">
      <c r="A1798" t="s">
        <v>4327</v>
      </c>
      <c r="B1798" t="s">
        <v>5522</v>
      </c>
      <c r="C1798" t="s">
        <v>4326</v>
      </c>
      <c r="D1798" t="s">
        <v>1410</v>
      </c>
      <c r="E1798" t="s">
        <v>9690</v>
      </c>
      <c r="F1798" t="s">
        <v>10636</v>
      </c>
    </row>
    <row r="1799" spans="1:6">
      <c r="A1799" t="s">
        <v>4355</v>
      </c>
      <c r="B1799" t="s">
        <v>5522</v>
      </c>
      <c r="C1799" t="s">
        <v>4354</v>
      </c>
      <c r="D1799" t="s">
        <v>1410</v>
      </c>
      <c r="E1799" t="s">
        <v>9691</v>
      </c>
      <c r="F1799" t="s">
        <v>10498</v>
      </c>
    </row>
    <row r="1800" spans="1:6">
      <c r="A1800" t="s">
        <v>4373</v>
      </c>
      <c r="B1800" t="s">
        <v>5522</v>
      </c>
      <c r="C1800" t="s">
        <v>4372</v>
      </c>
      <c r="D1800" t="s">
        <v>1410</v>
      </c>
      <c r="E1800" t="s">
        <v>9692</v>
      </c>
      <c r="F1800" t="s">
        <v>10498</v>
      </c>
    </row>
    <row r="1801" spans="1:6">
      <c r="A1801" t="s">
        <v>4432</v>
      </c>
      <c r="B1801" t="s">
        <v>5522</v>
      </c>
      <c r="C1801" t="s">
        <v>4431</v>
      </c>
      <c r="D1801" t="s">
        <v>1410</v>
      </c>
      <c r="E1801" t="s">
        <v>9693</v>
      </c>
      <c r="F1801" t="s">
        <v>10498</v>
      </c>
    </row>
    <row r="1802" spans="1:6">
      <c r="A1802" t="s">
        <v>6803</v>
      </c>
      <c r="B1802" t="s">
        <v>5522</v>
      </c>
      <c r="C1802" t="s">
        <v>6802</v>
      </c>
      <c r="D1802" t="s">
        <v>1410</v>
      </c>
      <c r="E1802" t="s">
        <v>9694</v>
      </c>
      <c r="F1802" t="s">
        <v>10498</v>
      </c>
    </row>
    <row r="1803" spans="1:6">
      <c r="A1803" t="s">
        <v>4446</v>
      </c>
      <c r="B1803" t="s">
        <v>5522</v>
      </c>
      <c r="C1803" t="s">
        <v>4445</v>
      </c>
      <c r="D1803" t="s">
        <v>1410</v>
      </c>
      <c r="E1803" t="s">
        <v>9695</v>
      </c>
      <c r="F1803" t="s">
        <v>10498</v>
      </c>
    </row>
    <row r="1804" spans="1:6">
      <c r="A1804" t="s">
        <v>7137</v>
      </c>
      <c r="B1804" t="s">
        <v>5522</v>
      </c>
      <c r="C1804" t="s">
        <v>7410</v>
      </c>
      <c r="D1804" t="s">
        <v>1421</v>
      </c>
      <c r="E1804" t="s">
        <v>9696</v>
      </c>
      <c r="F1804" t="s">
        <v>10498</v>
      </c>
    </row>
    <row r="1805" spans="1:6">
      <c r="A1805" t="s">
        <v>3462</v>
      </c>
      <c r="B1805" t="s">
        <v>5522</v>
      </c>
      <c r="C1805" t="s">
        <v>3461</v>
      </c>
      <c r="D1805" t="s">
        <v>1421</v>
      </c>
      <c r="E1805" t="s">
        <v>9697</v>
      </c>
      <c r="F1805" t="s">
        <v>10498</v>
      </c>
    </row>
    <row r="1806" spans="1:6">
      <c r="A1806" t="s">
        <v>6805</v>
      </c>
      <c r="B1806" t="s">
        <v>5522</v>
      </c>
      <c r="C1806" t="s">
        <v>6804</v>
      </c>
      <c r="D1806" t="s">
        <v>1421</v>
      </c>
      <c r="E1806" t="s">
        <v>9698</v>
      </c>
      <c r="F1806" t="s">
        <v>10498</v>
      </c>
    </row>
    <row r="1807" spans="1:6">
      <c r="A1807" t="s">
        <v>1063</v>
      </c>
      <c r="B1807" t="s">
        <v>5522</v>
      </c>
      <c r="C1807" t="s">
        <v>3715</v>
      </c>
      <c r="D1807" t="s">
        <v>1421</v>
      </c>
      <c r="E1807" t="s">
        <v>9699</v>
      </c>
      <c r="F1807" t="s">
        <v>10498</v>
      </c>
    </row>
    <row r="1808" spans="1:6">
      <c r="A1808" t="s">
        <v>6807</v>
      </c>
      <c r="B1808" t="s">
        <v>5522</v>
      </c>
      <c r="C1808" t="s">
        <v>6806</v>
      </c>
      <c r="D1808" t="s">
        <v>1421</v>
      </c>
      <c r="E1808" t="s">
        <v>9700</v>
      </c>
      <c r="F1808" t="s">
        <v>10498</v>
      </c>
    </row>
    <row r="1809" spans="1:6">
      <c r="A1809" t="s">
        <v>3718</v>
      </c>
      <c r="B1809" t="s">
        <v>5522</v>
      </c>
      <c r="C1809" t="s">
        <v>3716</v>
      </c>
      <c r="D1809" t="s">
        <v>1421</v>
      </c>
      <c r="E1809" t="s">
        <v>9701</v>
      </c>
      <c r="F1809" t="s">
        <v>9701</v>
      </c>
    </row>
    <row r="1810" spans="1:6">
      <c r="A1810" t="s">
        <v>3717</v>
      </c>
      <c r="B1810" t="s">
        <v>5522</v>
      </c>
      <c r="C1810" t="s">
        <v>3716</v>
      </c>
      <c r="D1810" t="s">
        <v>1421</v>
      </c>
      <c r="E1810" t="s">
        <v>9702</v>
      </c>
      <c r="F1810" t="s">
        <v>10639</v>
      </c>
    </row>
    <row r="1811" spans="1:6">
      <c r="A1811" t="s">
        <v>6809</v>
      </c>
      <c r="B1811" t="s">
        <v>5522</v>
      </c>
      <c r="C1811" t="s">
        <v>6808</v>
      </c>
      <c r="D1811" t="s">
        <v>1421</v>
      </c>
      <c r="E1811" t="s">
        <v>9703</v>
      </c>
      <c r="F1811" t="s">
        <v>10498</v>
      </c>
    </row>
    <row r="1812" spans="1:6">
      <c r="A1812" t="s">
        <v>3855</v>
      </c>
      <c r="B1812" t="s">
        <v>5522</v>
      </c>
      <c r="C1812" t="s">
        <v>3854</v>
      </c>
      <c r="D1812" t="s">
        <v>1421</v>
      </c>
      <c r="E1812" t="s">
        <v>9704</v>
      </c>
      <c r="F1812" t="s">
        <v>10498</v>
      </c>
    </row>
    <row r="1813" spans="1:6">
      <c r="A1813" t="s">
        <v>7138</v>
      </c>
      <c r="B1813" t="s">
        <v>5522</v>
      </c>
      <c r="C1813" t="s">
        <v>7411</v>
      </c>
      <c r="D1813" t="s">
        <v>1421</v>
      </c>
      <c r="E1813" t="s">
        <v>9705</v>
      </c>
      <c r="F1813" t="s">
        <v>10498</v>
      </c>
    </row>
    <row r="1814" spans="1:6">
      <c r="A1814" t="s">
        <v>4004</v>
      </c>
      <c r="B1814" t="s">
        <v>5522</v>
      </c>
      <c r="C1814" t="s">
        <v>4003</v>
      </c>
      <c r="D1814" t="s">
        <v>1421</v>
      </c>
      <c r="E1814" t="s">
        <v>9706</v>
      </c>
      <c r="F1814" t="s">
        <v>10498</v>
      </c>
    </row>
    <row r="1815" spans="1:6">
      <c r="A1815" t="s">
        <v>7139</v>
      </c>
      <c r="B1815" t="s">
        <v>5522</v>
      </c>
      <c r="C1815" t="s">
        <v>7412</v>
      </c>
      <c r="D1815" t="s">
        <v>1421</v>
      </c>
      <c r="E1815" t="s">
        <v>9707</v>
      </c>
      <c r="F1815" t="s">
        <v>10498</v>
      </c>
    </row>
    <row r="1816" spans="1:6">
      <c r="A1816" t="s">
        <v>6813</v>
      </c>
      <c r="B1816" t="s">
        <v>5522</v>
      </c>
      <c r="C1816" t="s">
        <v>6812</v>
      </c>
      <c r="D1816" t="s">
        <v>1421</v>
      </c>
      <c r="E1816" t="s">
        <v>9708</v>
      </c>
      <c r="F1816" t="s">
        <v>10498</v>
      </c>
    </row>
    <row r="1817" spans="1:6">
      <c r="A1817" t="s">
        <v>6815</v>
      </c>
      <c r="B1817" t="s">
        <v>5522</v>
      </c>
      <c r="C1817" t="s">
        <v>6814</v>
      </c>
      <c r="D1817" t="s">
        <v>1421</v>
      </c>
      <c r="E1817" t="s">
        <v>9709</v>
      </c>
      <c r="F1817" t="s">
        <v>10498</v>
      </c>
    </row>
    <row r="1818" spans="1:6">
      <c r="A1818" t="s">
        <v>6817</v>
      </c>
      <c r="B1818" t="s">
        <v>5522</v>
      </c>
      <c r="C1818" t="s">
        <v>6816</v>
      </c>
      <c r="D1818" t="s">
        <v>1421</v>
      </c>
      <c r="E1818" t="s">
        <v>9710</v>
      </c>
      <c r="F1818" t="s">
        <v>10498</v>
      </c>
    </row>
    <row r="1819" spans="1:6">
      <c r="A1819" t="s">
        <v>6811</v>
      </c>
      <c r="B1819" t="s">
        <v>5522</v>
      </c>
      <c r="C1819" t="s">
        <v>6810</v>
      </c>
      <c r="D1819" t="s">
        <v>1421</v>
      </c>
      <c r="E1819" t="s">
        <v>9711</v>
      </c>
      <c r="F1819" t="s">
        <v>10498</v>
      </c>
    </row>
    <row r="1820" spans="1:6">
      <c r="A1820" t="s">
        <v>3170</v>
      </c>
      <c r="B1820" t="s">
        <v>5522</v>
      </c>
      <c r="C1820" t="s">
        <v>3169</v>
      </c>
      <c r="D1820" t="s">
        <v>1427</v>
      </c>
      <c r="E1820" t="s">
        <v>9712</v>
      </c>
      <c r="F1820" t="s">
        <v>10498</v>
      </c>
    </row>
    <row r="1821" spans="1:6">
      <c r="A1821" t="s">
        <v>3191</v>
      </c>
      <c r="B1821" t="s">
        <v>5522</v>
      </c>
      <c r="C1821" t="s">
        <v>3190</v>
      </c>
      <c r="D1821" t="s">
        <v>1427</v>
      </c>
      <c r="E1821" t="s">
        <v>9713</v>
      </c>
      <c r="F1821" t="s">
        <v>10498</v>
      </c>
    </row>
    <row r="1822" spans="1:6">
      <c r="A1822" t="s">
        <v>3283</v>
      </c>
      <c r="B1822" t="s">
        <v>5522</v>
      </c>
      <c r="C1822" t="s">
        <v>3282</v>
      </c>
      <c r="D1822" t="s">
        <v>1427</v>
      </c>
      <c r="E1822" t="s">
        <v>9714</v>
      </c>
      <c r="F1822" t="s">
        <v>10498</v>
      </c>
    </row>
    <row r="1823" spans="1:6">
      <c r="A1823" t="s">
        <v>3299</v>
      </c>
      <c r="B1823" t="s">
        <v>5522</v>
      </c>
      <c r="C1823" t="s">
        <v>3298</v>
      </c>
      <c r="D1823" t="s">
        <v>1427</v>
      </c>
      <c r="E1823" t="s">
        <v>9715</v>
      </c>
      <c r="F1823" t="s">
        <v>10498</v>
      </c>
    </row>
    <row r="1824" spans="1:6">
      <c r="A1824" t="s">
        <v>978</v>
      </c>
      <c r="B1824" t="s">
        <v>5522</v>
      </c>
      <c r="C1824" t="s">
        <v>3298</v>
      </c>
      <c r="D1824" t="s">
        <v>1427</v>
      </c>
      <c r="E1824" t="s">
        <v>9716</v>
      </c>
      <c r="F1824" t="s">
        <v>10498</v>
      </c>
    </row>
    <row r="1825" spans="1:6">
      <c r="A1825" t="s">
        <v>3305</v>
      </c>
      <c r="B1825" t="s">
        <v>5522</v>
      </c>
      <c r="C1825" t="s">
        <v>3304</v>
      </c>
      <c r="D1825" t="s">
        <v>1427</v>
      </c>
      <c r="E1825" t="s">
        <v>9717</v>
      </c>
      <c r="F1825" t="s">
        <v>10498</v>
      </c>
    </row>
    <row r="1826" spans="1:6">
      <c r="A1826" t="s">
        <v>3326</v>
      </c>
      <c r="B1826" t="s">
        <v>5522</v>
      </c>
      <c r="C1826" t="s">
        <v>3325</v>
      </c>
      <c r="D1826" t="s">
        <v>1427</v>
      </c>
      <c r="E1826" t="s">
        <v>9718</v>
      </c>
      <c r="F1826" t="s">
        <v>10498</v>
      </c>
    </row>
    <row r="1827" spans="1:6">
      <c r="A1827" t="s">
        <v>3328</v>
      </c>
      <c r="B1827" t="s">
        <v>5522</v>
      </c>
      <c r="C1827" t="s">
        <v>3327</v>
      </c>
      <c r="D1827" t="s">
        <v>1427</v>
      </c>
      <c r="E1827" t="s">
        <v>9719</v>
      </c>
      <c r="F1827" t="s">
        <v>10498</v>
      </c>
    </row>
    <row r="1828" spans="1:6">
      <c r="A1828" t="s">
        <v>3348</v>
      </c>
      <c r="B1828" t="s">
        <v>5522</v>
      </c>
      <c r="C1828" t="s">
        <v>3347</v>
      </c>
      <c r="D1828" t="s">
        <v>1427</v>
      </c>
      <c r="E1828" t="s">
        <v>9720</v>
      </c>
      <c r="F1828" t="s">
        <v>10498</v>
      </c>
    </row>
    <row r="1829" spans="1:6">
      <c r="A1829" t="s">
        <v>3356</v>
      </c>
      <c r="B1829" t="s">
        <v>5522</v>
      </c>
      <c r="C1829" t="s">
        <v>3355</v>
      </c>
      <c r="D1829" t="s">
        <v>1427</v>
      </c>
      <c r="E1829" t="s">
        <v>9721</v>
      </c>
      <c r="F1829" t="s">
        <v>10498</v>
      </c>
    </row>
    <row r="1830" spans="1:6">
      <c r="A1830" t="s">
        <v>3360</v>
      </c>
      <c r="B1830" t="s">
        <v>5522</v>
      </c>
      <c r="C1830" t="s">
        <v>3359</v>
      </c>
      <c r="D1830" t="s">
        <v>1427</v>
      </c>
      <c r="E1830" t="s">
        <v>9722</v>
      </c>
      <c r="F1830" t="s">
        <v>10498</v>
      </c>
    </row>
    <row r="1831" spans="1:6">
      <c r="A1831" t="s">
        <v>3391</v>
      </c>
      <c r="B1831" t="s">
        <v>5522</v>
      </c>
      <c r="C1831" t="s">
        <v>3390</v>
      </c>
      <c r="D1831" t="s">
        <v>1427</v>
      </c>
      <c r="E1831" t="s">
        <v>9723</v>
      </c>
      <c r="F1831" t="s">
        <v>10498</v>
      </c>
    </row>
    <row r="1832" spans="1:6">
      <c r="A1832" t="s">
        <v>3393</v>
      </c>
      <c r="B1832" t="s">
        <v>5522</v>
      </c>
      <c r="C1832" t="s">
        <v>3392</v>
      </c>
      <c r="D1832" t="s">
        <v>1427</v>
      </c>
      <c r="E1832" t="s">
        <v>9724</v>
      </c>
      <c r="F1832" t="s">
        <v>10498</v>
      </c>
    </row>
    <row r="1833" spans="1:6">
      <c r="A1833" t="s">
        <v>3399</v>
      </c>
      <c r="B1833" t="s">
        <v>5522</v>
      </c>
      <c r="C1833" t="s">
        <v>3398</v>
      </c>
      <c r="D1833" t="s">
        <v>1427</v>
      </c>
      <c r="E1833" t="s">
        <v>9725</v>
      </c>
      <c r="F1833" t="s">
        <v>10498</v>
      </c>
    </row>
    <row r="1834" spans="1:6">
      <c r="A1834" t="s">
        <v>3401</v>
      </c>
      <c r="B1834" t="s">
        <v>5522</v>
      </c>
      <c r="C1834" t="s">
        <v>3400</v>
      </c>
      <c r="D1834" t="s">
        <v>1427</v>
      </c>
      <c r="E1834" t="s">
        <v>9726</v>
      </c>
      <c r="F1834" t="s">
        <v>10498</v>
      </c>
    </row>
    <row r="1835" spans="1:6">
      <c r="A1835" t="s">
        <v>3444</v>
      </c>
      <c r="B1835" t="s">
        <v>5522</v>
      </c>
      <c r="C1835" t="s">
        <v>3443</v>
      </c>
      <c r="D1835" t="s">
        <v>1427</v>
      </c>
      <c r="E1835" t="s">
        <v>9727</v>
      </c>
      <c r="F1835" t="s">
        <v>10498</v>
      </c>
    </row>
    <row r="1836" spans="1:6">
      <c r="A1836" t="s">
        <v>3454</v>
      </c>
      <c r="B1836" t="s">
        <v>5522</v>
      </c>
      <c r="C1836" t="s">
        <v>3453</v>
      </c>
      <c r="D1836" t="s">
        <v>1427</v>
      </c>
      <c r="E1836" t="s">
        <v>9728</v>
      </c>
      <c r="F1836" t="s">
        <v>10498</v>
      </c>
    </row>
    <row r="1837" spans="1:6">
      <c r="A1837" t="s">
        <v>3466</v>
      </c>
      <c r="B1837" t="s">
        <v>5522</v>
      </c>
      <c r="C1837" t="s">
        <v>3465</v>
      </c>
      <c r="D1837" t="s">
        <v>1427</v>
      </c>
      <c r="E1837" t="s">
        <v>9729</v>
      </c>
      <c r="F1837" t="s">
        <v>10498</v>
      </c>
    </row>
    <row r="1838" spans="1:6">
      <c r="A1838" t="s">
        <v>3476</v>
      </c>
      <c r="B1838" t="s">
        <v>5522</v>
      </c>
      <c r="C1838" t="s">
        <v>3475</v>
      </c>
      <c r="D1838" t="s">
        <v>1427</v>
      </c>
      <c r="E1838" t="s">
        <v>9730</v>
      </c>
      <c r="F1838" t="s">
        <v>10498</v>
      </c>
    </row>
    <row r="1839" spans="1:6">
      <c r="A1839" t="s">
        <v>3480</v>
      </c>
      <c r="B1839" t="s">
        <v>5522</v>
      </c>
      <c r="C1839" t="s">
        <v>3479</v>
      </c>
      <c r="D1839" t="s">
        <v>1427</v>
      </c>
      <c r="E1839" t="s">
        <v>9731</v>
      </c>
      <c r="F1839" t="s">
        <v>10640</v>
      </c>
    </row>
    <row r="1840" spans="1:6">
      <c r="A1840" t="s">
        <v>3482</v>
      </c>
      <c r="B1840" t="s">
        <v>5522</v>
      </c>
      <c r="C1840" t="s">
        <v>3481</v>
      </c>
      <c r="D1840" t="s">
        <v>1427</v>
      </c>
      <c r="E1840" t="s">
        <v>9732</v>
      </c>
      <c r="F1840" t="s">
        <v>10498</v>
      </c>
    </row>
    <row r="1841" spans="1:6">
      <c r="A1841" t="s">
        <v>3505</v>
      </c>
      <c r="B1841" t="s">
        <v>5522</v>
      </c>
      <c r="C1841" t="s">
        <v>3504</v>
      </c>
      <c r="D1841" t="s">
        <v>1427</v>
      </c>
      <c r="E1841" t="s">
        <v>9733</v>
      </c>
      <c r="F1841" t="s">
        <v>10498</v>
      </c>
    </row>
    <row r="1842" spans="1:6">
      <c r="A1842" t="s">
        <v>3549</v>
      </c>
      <c r="B1842" t="s">
        <v>5522</v>
      </c>
      <c r="C1842" t="s">
        <v>3548</v>
      </c>
      <c r="D1842" t="s">
        <v>1427</v>
      </c>
      <c r="E1842" t="s">
        <v>9734</v>
      </c>
      <c r="F1842" t="s">
        <v>10498</v>
      </c>
    </row>
    <row r="1843" spans="1:6">
      <c r="A1843" t="s">
        <v>3551</v>
      </c>
      <c r="B1843" t="s">
        <v>5522</v>
      </c>
      <c r="C1843" t="s">
        <v>3550</v>
      </c>
      <c r="D1843" t="s">
        <v>1427</v>
      </c>
      <c r="E1843" t="s">
        <v>9735</v>
      </c>
      <c r="F1843" t="s">
        <v>10498</v>
      </c>
    </row>
    <row r="1844" spans="1:6">
      <c r="A1844" t="s">
        <v>3569</v>
      </c>
      <c r="B1844" t="s">
        <v>5522</v>
      </c>
      <c r="C1844" t="s">
        <v>3568</v>
      </c>
      <c r="D1844" t="s">
        <v>1427</v>
      </c>
      <c r="E1844" t="s">
        <v>9736</v>
      </c>
      <c r="F1844" t="s">
        <v>10498</v>
      </c>
    </row>
    <row r="1845" spans="1:6">
      <c r="A1845" t="s">
        <v>3595</v>
      </c>
      <c r="B1845" t="s">
        <v>5522</v>
      </c>
      <c r="C1845" t="s">
        <v>3594</v>
      </c>
      <c r="D1845" t="s">
        <v>1427</v>
      </c>
      <c r="E1845" t="s">
        <v>9737</v>
      </c>
      <c r="F1845" t="s">
        <v>10498</v>
      </c>
    </row>
    <row r="1846" spans="1:6">
      <c r="A1846" t="s">
        <v>3613</v>
      </c>
      <c r="B1846" t="s">
        <v>5522</v>
      </c>
      <c r="C1846" t="s">
        <v>3612</v>
      </c>
      <c r="D1846" t="s">
        <v>1427</v>
      </c>
      <c r="E1846" t="s">
        <v>9738</v>
      </c>
      <c r="F1846" t="s">
        <v>10498</v>
      </c>
    </row>
    <row r="1847" spans="1:6">
      <c r="A1847" t="s">
        <v>3629</v>
      </c>
      <c r="B1847" t="s">
        <v>5522</v>
      </c>
      <c r="C1847" t="s">
        <v>3628</v>
      </c>
      <c r="D1847" t="s">
        <v>1427</v>
      </c>
      <c r="E1847" t="s">
        <v>9739</v>
      </c>
      <c r="F1847" t="s">
        <v>10498</v>
      </c>
    </row>
    <row r="1848" spans="1:6">
      <c r="A1848" t="s">
        <v>3637</v>
      </c>
      <c r="B1848" t="s">
        <v>5522</v>
      </c>
      <c r="C1848" t="s">
        <v>3636</v>
      </c>
      <c r="D1848" t="s">
        <v>1427</v>
      </c>
      <c r="E1848" t="s">
        <v>9740</v>
      </c>
      <c r="F1848" t="s">
        <v>10498</v>
      </c>
    </row>
    <row r="1849" spans="1:6">
      <c r="A1849" t="s">
        <v>3639</v>
      </c>
      <c r="B1849" t="s">
        <v>5522</v>
      </c>
      <c r="C1849" t="s">
        <v>3638</v>
      </c>
      <c r="D1849" t="s">
        <v>1427</v>
      </c>
      <c r="E1849" t="s">
        <v>9741</v>
      </c>
      <c r="F1849" t="s">
        <v>10498</v>
      </c>
    </row>
    <row r="1850" spans="1:6">
      <c r="A1850" t="s">
        <v>3641</v>
      </c>
      <c r="B1850" t="s">
        <v>5522</v>
      </c>
      <c r="C1850" t="s">
        <v>3640</v>
      </c>
      <c r="D1850" t="s">
        <v>1427</v>
      </c>
      <c r="E1850" t="s">
        <v>9742</v>
      </c>
      <c r="F1850" t="s">
        <v>10498</v>
      </c>
    </row>
    <row r="1851" spans="1:6">
      <c r="A1851" t="s">
        <v>3654</v>
      </c>
      <c r="B1851" t="s">
        <v>5522</v>
      </c>
      <c r="C1851" t="s">
        <v>3653</v>
      </c>
      <c r="D1851" t="s">
        <v>1427</v>
      </c>
      <c r="E1851" t="s">
        <v>9743</v>
      </c>
      <c r="F1851" t="s">
        <v>10498</v>
      </c>
    </row>
    <row r="1852" spans="1:6">
      <c r="A1852" t="s">
        <v>3722</v>
      </c>
      <c r="B1852" t="s">
        <v>5522</v>
      </c>
      <c r="C1852" t="s">
        <v>3721</v>
      </c>
      <c r="D1852" t="s">
        <v>1427</v>
      </c>
      <c r="E1852" t="s">
        <v>9744</v>
      </c>
      <c r="F1852" t="s">
        <v>10498</v>
      </c>
    </row>
    <row r="1853" spans="1:6">
      <c r="A1853" t="s">
        <v>3781</v>
      </c>
      <c r="B1853" t="s">
        <v>5522</v>
      </c>
      <c r="C1853" t="s">
        <v>3780</v>
      </c>
      <c r="D1853" t="s">
        <v>1427</v>
      </c>
      <c r="E1853" t="s">
        <v>9745</v>
      </c>
      <c r="F1853" t="s">
        <v>10498</v>
      </c>
    </row>
    <row r="1854" spans="1:6">
      <c r="A1854" t="s">
        <v>3799</v>
      </c>
      <c r="B1854" t="s">
        <v>5522</v>
      </c>
      <c r="C1854" t="s">
        <v>3798</v>
      </c>
      <c r="D1854" t="s">
        <v>1427</v>
      </c>
      <c r="E1854" t="s">
        <v>9746</v>
      </c>
      <c r="F1854" t="s">
        <v>10498</v>
      </c>
    </row>
    <row r="1855" spans="1:6">
      <c r="A1855" t="s">
        <v>3809</v>
      </c>
      <c r="B1855" t="s">
        <v>5522</v>
      </c>
      <c r="C1855" t="s">
        <v>3808</v>
      </c>
      <c r="D1855" t="s">
        <v>1427</v>
      </c>
      <c r="E1855" t="s">
        <v>9747</v>
      </c>
      <c r="F1855" t="s">
        <v>10498</v>
      </c>
    </row>
    <row r="1856" spans="1:6">
      <c r="A1856" t="s">
        <v>3827</v>
      </c>
      <c r="B1856" t="s">
        <v>5522</v>
      </c>
      <c r="C1856" t="s">
        <v>3826</v>
      </c>
      <c r="D1856" t="s">
        <v>1427</v>
      </c>
      <c r="E1856" t="s">
        <v>9748</v>
      </c>
      <c r="F1856" t="s">
        <v>10498</v>
      </c>
    </row>
    <row r="1857" spans="1:6">
      <c r="A1857" t="s">
        <v>3837</v>
      </c>
      <c r="B1857" t="s">
        <v>5522</v>
      </c>
      <c r="C1857" t="s">
        <v>3834</v>
      </c>
      <c r="D1857" t="s">
        <v>1427</v>
      </c>
      <c r="E1857" t="s">
        <v>9749</v>
      </c>
      <c r="F1857" t="s">
        <v>10498</v>
      </c>
    </row>
    <row r="1858" spans="1:6">
      <c r="A1858" t="s">
        <v>3838</v>
      </c>
      <c r="B1858" t="s">
        <v>5522</v>
      </c>
      <c r="C1858" t="s">
        <v>3834</v>
      </c>
      <c r="D1858" t="s">
        <v>1427</v>
      </c>
      <c r="E1858" t="s">
        <v>9750</v>
      </c>
      <c r="F1858" t="s">
        <v>10641</v>
      </c>
    </row>
    <row r="1859" spans="1:6">
      <c r="A1859" t="s">
        <v>3835</v>
      </c>
      <c r="B1859" t="s">
        <v>5522</v>
      </c>
      <c r="C1859" t="s">
        <v>3834</v>
      </c>
      <c r="D1859" t="s">
        <v>1427</v>
      </c>
      <c r="E1859" t="s">
        <v>9751</v>
      </c>
      <c r="F1859" t="s">
        <v>10642</v>
      </c>
    </row>
    <row r="1860" spans="1:6">
      <c r="A1860" t="s">
        <v>3836</v>
      </c>
      <c r="B1860" t="s">
        <v>5522</v>
      </c>
      <c r="C1860" t="s">
        <v>3834</v>
      </c>
      <c r="D1860" t="s">
        <v>1427</v>
      </c>
      <c r="E1860" t="s">
        <v>9752</v>
      </c>
      <c r="F1860" t="s">
        <v>10643</v>
      </c>
    </row>
    <row r="1861" spans="1:6">
      <c r="A1861" t="s">
        <v>3839</v>
      </c>
      <c r="B1861" t="s">
        <v>5522</v>
      </c>
      <c r="C1861" t="s">
        <v>3834</v>
      </c>
      <c r="D1861" t="s">
        <v>1427</v>
      </c>
      <c r="E1861" t="s">
        <v>9753</v>
      </c>
      <c r="F1861" t="s">
        <v>9753</v>
      </c>
    </row>
    <row r="1862" spans="1:6">
      <c r="A1862" t="s">
        <v>3840</v>
      </c>
      <c r="B1862" t="s">
        <v>5522</v>
      </c>
      <c r="C1862" t="s">
        <v>3834</v>
      </c>
      <c r="D1862" t="s">
        <v>1427</v>
      </c>
      <c r="E1862" t="s">
        <v>9754</v>
      </c>
      <c r="F1862" t="s">
        <v>10640</v>
      </c>
    </row>
    <row r="1863" spans="1:6">
      <c r="A1863" t="s">
        <v>3859</v>
      </c>
      <c r="B1863" t="s">
        <v>5522</v>
      </c>
      <c r="C1863" t="s">
        <v>3858</v>
      </c>
      <c r="D1863" t="s">
        <v>1427</v>
      </c>
      <c r="E1863" t="s">
        <v>9755</v>
      </c>
      <c r="F1863" t="s">
        <v>10498</v>
      </c>
    </row>
    <row r="1864" spans="1:6">
      <c r="A1864" t="s">
        <v>3882</v>
      </c>
      <c r="B1864" t="s">
        <v>5522</v>
      </c>
      <c r="C1864" t="s">
        <v>3881</v>
      </c>
      <c r="D1864" t="s">
        <v>1427</v>
      </c>
      <c r="E1864" t="s">
        <v>9756</v>
      </c>
      <c r="F1864" t="s">
        <v>10640</v>
      </c>
    </row>
    <row r="1865" spans="1:6">
      <c r="A1865" t="s">
        <v>3972</v>
      </c>
      <c r="B1865" t="s">
        <v>5522</v>
      </c>
      <c r="C1865" t="s">
        <v>2683</v>
      </c>
      <c r="D1865" t="s">
        <v>1427</v>
      </c>
      <c r="E1865" t="s">
        <v>9757</v>
      </c>
      <c r="F1865" t="s">
        <v>10498</v>
      </c>
    </row>
    <row r="1866" spans="1:6">
      <c r="A1866" t="s">
        <v>3974</v>
      </c>
      <c r="B1866" t="s">
        <v>5522</v>
      </c>
      <c r="C1866" t="s">
        <v>3973</v>
      </c>
      <c r="D1866" t="s">
        <v>1427</v>
      </c>
      <c r="E1866" t="s">
        <v>9758</v>
      </c>
      <c r="F1866" t="s">
        <v>10498</v>
      </c>
    </row>
    <row r="1867" spans="1:6">
      <c r="A1867" t="s">
        <v>3990</v>
      </c>
      <c r="B1867" t="s">
        <v>5522</v>
      </c>
      <c r="C1867" t="s">
        <v>3989</v>
      </c>
      <c r="D1867" t="s">
        <v>1427</v>
      </c>
      <c r="E1867" t="s">
        <v>9759</v>
      </c>
      <c r="F1867" t="s">
        <v>10498</v>
      </c>
    </row>
    <row r="1868" spans="1:6">
      <c r="A1868" t="s">
        <v>4035</v>
      </c>
      <c r="B1868" t="s">
        <v>5522</v>
      </c>
      <c r="C1868" t="s">
        <v>4034</v>
      </c>
      <c r="D1868" t="s">
        <v>1427</v>
      </c>
      <c r="E1868" t="s">
        <v>9760</v>
      </c>
      <c r="F1868" t="s">
        <v>10498</v>
      </c>
    </row>
    <row r="1869" spans="1:6">
      <c r="A1869" t="s">
        <v>4098</v>
      </c>
      <c r="B1869" t="s">
        <v>5522</v>
      </c>
      <c r="C1869" t="s">
        <v>4097</v>
      </c>
      <c r="D1869" t="s">
        <v>1427</v>
      </c>
      <c r="E1869" t="s">
        <v>9761</v>
      </c>
      <c r="F1869" t="s">
        <v>10498</v>
      </c>
    </row>
    <row r="1870" spans="1:6">
      <c r="A1870" t="s">
        <v>4196</v>
      </c>
      <c r="B1870" t="s">
        <v>5522</v>
      </c>
      <c r="C1870" t="s">
        <v>4195</v>
      </c>
      <c r="D1870" t="s">
        <v>1427</v>
      </c>
      <c r="E1870" t="s">
        <v>9762</v>
      </c>
      <c r="F1870" t="s">
        <v>10498</v>
      </c>
    </row>
    <row r="1871" spans="1:6">
      <c r="A1871" t="s">
        <v>4240</v>
      </c>
      <c r="B1871" t="s">
        <v>5522</v>
      </c>
      <c r="C1871" t="s">
        <v>4239</v>
      </c>
      <c r="D1871" t="s">
        <v>1427</v>
      </c>
      <c r="E1871" t="s">
        <v>9763</v>
      </c>
      <c r="F1871" t="s">
        <v>10498</v>
      </c>
    </row>
    <row r="1872" spans="1:6">
      <c r="A1872" t="s">
        <v>4242</v>
      </c>
      <c r="B1872" t="s">
        <v>5522</v>
      </c>
      <c r="C1872" t="s">
        <v>4241</v>
      </c>
      <c r="D1872" t="s">
        <v>1427</v>
      </c>
      <c r="E1872" t="s">
        <v>9764</v>
      </c>
      <c r="F1872" t="s">
        <v>10498</v>
      </c>
    </row>
    <row r="1873" spans="1:6">
      <c r="A1873" t="s">
        <v>4262</v>
      </c>
      <c r="B1873" t="s">
        <v>5522</v>
      </c>
      <c r="C1873" t="s">
        <v>4261</v>
      </c>
      <c r="D1873" t="s">
        <v>1427</v>
      </c>
      <c r="E1873" t="s">
        <v>9765</v>
      </c>
      <c r="F1873" t="s">
        <v>10498</v>
      </c>
    </row>
    <row r="1874" spans="1:6">
      <c r="A1874" t="s">
        <v>4270</v>
      </c>
      <c r="B1874" t="s">
        <v>5522</v>
      </c>
      <c r="C1874" t="s">
        <v>4269</v>
      </c>
      <c r="D1874" t="s">
        <v>1427</v>
      </c>
      <c r="E1874" t="s">
        <v>9766</v>
      </c>
      <c r="F1874" t="s">
        <v>10498</v>
      </c>
    </row>
    <row r="1875" spans="1:6">
      <c r="A1875" t="s">
        <v>4278</v>
      </c>
      <c r="B1875" t="s">
        <v>5522</v>
      </c>
      <c r="C1875" t="s">
        <v>4277</v>
      </c>
      <c r="D1875" t="s">
        <v>1427</v>
      </c>
      <c r="E1875" t="s">
        <v>9767</v>
      </c>
      <c r="F1875" t="s">
        <v>10498</v>
      </c>
    </row>
    <row r="1876" spans="1:6">
      <c r="A1876" t="s">
        <v>4298</v>
      </c>
      <c r="B1876" t="s">
        <v>5522</v>
      </c>
      <c r="C1876" t="s">
        <v>7413</v>
      </c>
      <c r="D1876" t="s">
        <v>1427</v>
      </c>
      <c r="E1876" t="s">
        <v>9768</v>
      </c>
      <c r="F1876" t="s">
        <v>10498</v>
      </c>
    </row>
    <row r="1877" spans="1:6">
      <c r="A1877" t="s">
        <v>4311</v>
      </c>
      <c r="B1877" t="s">
        <v>5522</v>
      </c>
      <c r="C1877" t="s">
        <v>4310</v>
      </c>
      <c r="D1877" t="s">
        <v>1427</v>
      </c>
      <c r="E1877" t="s">
        <v>9769</v>
      </c>
      <c r="F1877" t="s">
        <v>10498</v>
      </c>
    </row>
    <row r="1878" spans="1:6">
      <c r="A1878" t="s">
        <v>4426</v>
      </c>
      <c r="B1878" t="s">
        <v>5522</v>
      </c>
      <c r="C1878" t="s">
        <v>4425</v>
      </c>
      <c r="D1878" t="s">
        <v>1427</v>
      </c>
      <c r="E1878" t="s">
        <v>9770</v>
      </c>
      <c r="F1878" t="s">
        <v>10498</v>
      </c>
    </row>
    <row r="1879" spans="1:6">
      <c r="A1879" t="s">
        <v>4491</v>
      </c>
      <c r="B1879" t="s">
        <v>7936</v>
      </c>
      <c r="C1879" t="s">
        <v>7414</v>
      </c>
      <c r="D1879" t="s">
        <v>957</v>
      </c>
      <c r="E1879" t="s">
        <v>9771</v>
      </c>
      <c r="F1879" t="s">
        <v>10498</v>
      </c>
    </row>
    <row r="1880" spans="1:6">
      <c r="A1880" t="s">
        <v>4518</v>
      </c>
      <c r="B1880" t="s">
        <v>7936</v>
      </c>
      <c r="C1880" t="s">
        <v>4516</v>
      </c>
      <c r="D1880" t="s">
        <v>957</v>
      </c>
      <c r="E1880" t="s">
        <v>9772</v>
      </c>
      <c r="F1880" t="s">
        <v>10644</v>
      </c>
    </row>
    <row r="1881" spans="1:6">
      <c r="A1881" t="s">
        <v>4517</v>
      </c>
      <c r="B1881" t="s">
        <v>7936</v>
      </c>
      <c r="C1881" t="s">
        <v>4516</v>
      </c>
      <c r="D1881" t="s">
        <v>957</v>
      </c>
      <c r="E1881" t="s">
        <v>9773</v>
      </c>
      <c r="F1881" t="s">
        <v>10644</v>
      </c>
    </row>
    <row r="1882" spans="1:6">
      <c r="A1882" t="s">
        <v>4538</v>
      </c>
      <c r="B1882" t="s">
        <v>7936</v>
      </c>
      <c r="C1882" t="s">
        <v>4537</v>
      </c>
      <c r="D1882" t="s">
        <v>957</v>
      </c>
      <c r="E1882" t="s">
        <v>9774</v>
      </c>
      <c r="F1882" t="s">
        <v>10644</v>
      </c>
    </row>
    <row r="1883" spans="1:6">
      <c r="A1883" t="s">
        <v>4562</v>
      </c>
      <c r="B1883" t="s">
        <v>7936</v>
      </c>
      <c r="C1883" t="s">
        <v>7415</v>
      </c>
      <c r="D1883" t="s">
        <v>957</v>
      </c>
      <c r="E1883" t="s">
        <v>9775</v>
      </c>
      <c r="F1883" t="s">
        <v>10644</v>
      </c>
    </row>
    <row r="1884" spans="1:6">
      <c r="A1884" t="s">
        <v>4563</v>
      </c>
      <c r="B1884" t="s">
        <v>7936</v>
      </c>
      <c r="C1884" t="s">
        <v>3449</v>
      </c>
      <c r="D1884" t="s">
        <v>957</v>
      </c>
      <c r="E1884" t="s">
        <v>9776</v>
      </c>
      <c r="F1884" t="s">
        <v>10644</v>
      </c>
    </row>
    <row r="1885" spans="1:6">
      <c r="A1885" t="s">
        <v>4587</v>
      </c>
      <c r="B1885" t="s">
        <v>7936</v>
      </c>
      <c r="C1885" t="s">
        <v>4586</v>
      </c>
      <c r="D1885" t="s">
        <v>957</v>
      </c>
      <c r="E1885" t="s">
        <v>9777</v>
      </c>
      <c r="F1885" t="s">
        <v>10498</v>
      </c>
    </row>
    <row r="1886" spans="1:6">
      <c r="A1886" t="s">
        <v>7140</v>
      </c>
      <c r="B1886" t="s">
        <v>7936</v>
      </c>
      <c r="C1886" t="s">
        <v>7416</v>
      </c>
      <c r="D1886" t="s">
        <v>957</v>
      </c>
      <c r="E1886" t="s">
        <v>9778</v>
      </c>
      <c r="F1886" t="s">
        <v>10644</v>
      </c>
    </row>
    <row r="1887" spans="1:6">
      <c r="A1887" t="s">
        <v>4589</v>
      </c>
      <c r="B1887" t="s">
        <v>7936</v>
      </c>
      <c r="C1887" t="s">
        <v>4588</v>
      </c>
      <c r="D1887" t="s">
        <v>957</v>
      </c>
      <c r="E1887" t="s">
        <v>9779</v>
      </c>
      <c r="F1887" t="s">
        <v>10644</v>
      </c>
    </row>
    <row r="1888" spans="1:6">
      <c r="A1888" t="s">
        <v>4595</v>
      </c>
      <c r="B1888" t="s">
        <v>7936</v>
      </c>
      <c r="C1888" t="s">
        <v>4594</v>
      </c>
      <c r="D1888" t="s">
        <v>957</v>
      </c>
      <c r="E1888" t="s">
        <v>9780</v>
      </c>
      <c r="F1888" t="s">
        <v>10644</v>
      </c>
    </row>
    <row r="1889" spans="1:6">
      <c r="A1889" t="s">
        <v>4604</v>
      </c>
      <c r="B1889" t="s">
        <v>7936</v>
      </c>
      <c r="C1889" t="s">
        <v>4603</v>
      </c>
      <c r="D1889" t="s">
        <v>957</v>
      </c>
      <c r="E1889" t="s">
        <v>9781</v>
      </c>
      <c r="F1889" t="s">
        <v>10644</v>
      </c>
    </row>
    <row r="1890" spans="1:6">
      <c r="A1890" t="s">
        <v>4629</v>
      </c>
      <c r="B1890" t="s">
        <v>7936</v>
      </c>
      <c r="C1890" t="s">
        <v>7417</v>
      </c>
      <c r="D1890" t="s">
        <v>957</v>
      </c>
      <c r="E1890" t="s">
        <v>9782</v>
      </c>
      <c r="F1890" t="s">
        <v>10644</v>
      </c>
    </row>
    <row r="1891" spans="1:6">
      <c r="A1891" t="s">
        <v>4642</v>
      </c>
      <c r="B1891" t="s">
        <v>7936</v>
      </c>
      <c r="C1891" t="s">
        <v>4641</v>
      </c>
      <c r="D1891" t="s">
        <v>957</v>
      </c>
      <c r="E1891" t="s">
        <v>9783</v>
      </c>
      <c r="F1891" t="s">
        <v>10644</v>
      </c>
    </row>
    <row r="1892" spans="1:6">
      <c r="A1892" t="s">
        <v>4654</v>
      </c>
      <c r="B1892" t="s">
        <v>7936</v>
      </c>
      <c r="C1892" t="s">
        <v>4653</v>
      </c>
      <c r="D1892" t="s">
        <v>957</v>
      </c>
      <c r="E1892" t="s">
        <v>9784</v>
      </c>
      <c r="F1892" t="s">
        <v>10644</v>
      </c>
    </row>
    <row r="1893" spans="1:6">
      <c r="A1893" t="s">
        <v>4675</v>
      </c>
      <c r="B1893" t="s">
        <v>7936</v>
      </c>
      <c r="C1893" t="s">
        <v>7418</v>
      </c>
      <c r="D1893" t="s">
        <v>957</v>
      </c>
      <c r="E1893" t="s">
        <v>9785</v>
      </c>
      <c r="F1893" t="s">
        <v>10644</v>
      </c>
    </row>
    <row r="1894" spans="1:6">
      <c r="A1894" t="s">
        <v>4683</v>
      </c>
      <c r="B1894" t="s">
        <v>7936</v>
      </c>
      <c r="C1894" t="s">
        <v>7419</v>
      </c>
      <c r="D1894" t="s">
        <v>957</v>
      </c>
      <c r="E1894" t="s">
        <v>9786</v>
      </c>
      <c r="F1894" t="s">
        <v>10644</v>
      </c>
    </row>
    <row r="1895" spans="1:6">
      <c r="A1895" t="s">
        <v>4699</v>
      </c>
      <c r="B1895" t="s">
        <v>7936</v>
      </c>
      <c r="C1895" t="s">
        <v>4698</v>
      </c>
      <c r="D1895" t="s">
        <v>957</v>
      </c>
      <c r="E1895" t="s">
        <v>9787</v>
      </c>
      <c r="F1895" t="s">
        <v>10644</v>
      </c>
    </row>
    <row r="1896" spans="1:6">
      <c r="A1896" t="s">
        <v>4722</v>
      </c>
      <c r="B1896" t="s">
        <v>7936</v>
      </c>
      <c r="C1896" t="s">
        <v>7420</v>
      </c>
      <c r="D1896" t="s">
        <v>957</v>
      </c>
      <c r="E1896" t="s">
        <v>9788</v>
      </c>
      <c r="F1896" t="s">
        <v>10498</v>
      </c>
    </row>
    <row r="1897" spans="1:6">
      <c r="A1897" t="s">
        <v>4741</v>
      </c>
      <c r="B1897" t="s">
        <v>7936</v>
      </c>
      <c r="C1897" t="s">
        <v>7421</v>
      </c>
      <c r="D1897" t="s">
        <v>957</v>
      </c>
      <c r="E1897" t="s">
        <v>9789</v>
      </c>
      <c r="F1897" t="s">
        <v>10644</v>
      </c>
    </row>
    <row r="1898" spans="1:6">
      <c r="A1898" t="s">
        <v>4773</v>
      </c>
      <c r="B1898" t="s">
        <v>7936</v>
      </c>
      <c r="C1898" t="s">
        <v>4772</v>
      </c>
      <c r="D1898" t="s">
        <v>957</v>
      </c>
      <c r="E1898" t="s">
        <v>9790</v>
      </c>
      <c r="F1898" t="s">
        <v>10644</v>
      </c>
    </row>
    <row r="1899" spans="1:6">
      <c r="A1899" t="s">
        <v>4790</v>
      </c>
      <c r="B1899" t="s">
        <v>7936</v>
      </c>
      <c r="C1899" t="s">
        <v>4789</v>
      </c>
      <c r="D1899" t="s">
        <v>957</v>
      </c>
      <c r="E1899" t="s">
        <v>9791</v>
      </c>
      <c r="F1899" t="s">
        <v>10644</v>
      </c>
    </row>
    <row r="1900" spans="1:6">
      <c r="A1900" t="s">
        <v>4812</v>
      </c>
      <c r="B1900" t="s">
        <v>7936</v>
      </c>
      <c r="C1900" t="s">
        <v>4811</v>
      </c>
      <c r="D1900" t="s">
        <v>957</v>
      </c>
      <c r="E1900" t="s">
        <v>9792</v>
      </c>
      <c r="F1900" t="s">
        <v>10644</v>
      </c>
    </row>
    <row r="1901" spans="1:6">
      <c r="A1901" t="s">
        <v>4814</v>
      </c>
      <c r="B1901" t="s">
        <v>7936</v>
      </c>
      <c r="C1901" t="s">
        <v>4813</v>
      </c>
      <c r="D1901" t="s">
        <v>957</v>
      </c>
      <c r="E1901" t="s">
        <v>9793</v>
      </c>
      <c r="F1901" t="s">
        <v>10644</v>
      </c>
    </row>
    <row r="1902" spans="1:6">
      <c r="A1902" t="s">
        <v>4821</v>
      </c>
      <c r="B1902" t="s">
        <v>7936</v>
      </c>
      <c r="C1902" t="s">
        <v>4820</v>
      </c>
      <c r="D1902" t="s">
        <v>957</v>
      </c>
      <c r="E1902" t="s">
        <v>9794</v>
      </c>
      <c r="F1902" t="s">
        <v>10644</v>
      </c>
    </row>
    <row r="1903" spans="1:6">
      <c r="A1903" t="s">
        <v>4825</v>
      </c>
      <c r="B1903" t="s">
        <v>7936</v>
      </c>
      <c r="C1903" t="s">
        <v>7422</v>
      </c>
      <c r="D1903" t="s">
        <v>957</v>
      </c>
      <c r="E1903" t="s">
        <v>9795</v>
      </c>
      <c r="F1903" t="s">
        <v>10644</v>
      </c>
    </row>
    <row r="1904" spans="1:6">
      <c r="A1904" t="s">
        <v>4826</v>
      </c>
      <c r="B1904" t="s">
        <v>7936</v>
      </c>
      <c r="C1904" t="s">
        <v>7423</v>
      </c>
      <c r="D1904" t="s">
        <v>957</v>
      </c>
      <c r="E1904" t="s">
        <v>9796</v>
      </c>
      <c r="F1904" t="s">
        <v>10644</v>
      </c>
    </row>
    <row r="1905" spans="1:6">
      <c r="A1905" t="s">
        <v>7141</v>
      </c>
      <c r="B1905" t="s">
        <v>7936</v>
      </c>
      <c r="C1905" t="s">
        <v>7424</v>
      </c>
      <c r="D1905" t="s">
        <v>957</v>
      </c>
      <c r="E1905" t="s">
        <v>9797</v>
      </c>
      <c r="F1905" t="s">
        <v>10498</v>
      </c>
    </row>
    <row r="1906" spans="1:6">
      <c r="A1906" t="s">
        <v>4833</v>
      </c>
      <c r="B1906" t="s">
        <v>7936</v>
      </c>
      <c r="C1906" t="s">
        <v>4832</v>
      </c>
      <c r="D1906" t="s">
        <v>957</v>
      </c>
      <c r="E1906" t="s">
        <v>9798</v>
      </c>
      <c r="F1906" t="s">
        <v>10644</v>
      </c>
    </row>
    <row r="1907" spans="1:6">
      <c r="A1907" t="s">
        <v>4839</v>
      </c>
      <c r="B1907" t="s">
        <v>7936</v>
      </c>
      <c r="C1907" t="s">
        <v>7425</v>
      </c>
      <c r="D1907" t="s">
        <v>957</v>
      </c>
      <c r="E1907" t="s">
        <v>9799</v>
      </c>
      <c r="F1907" t="s">
        <v>10644</v>
      </c>
    </row>
    <row r="1908" spans="1:6">
      <c r="A1908" t="s">
        <v>7142</v>
      </c>
      <c r="B1908" t="s">
        <v>7936</v>
      </c>
      <c r="C1908" t="s">
        <v>4840</v>
      </c>
      <c r="D1908" t="s">
        <v>957</v>
      </c>
      <c r="E1908" t="s">
        <v>9800</v>
      </c>
      <c r="F1908" t="s">
        <v>10498</v>
      </c>
    </row>
    <row r="1909" spans="1:6">
      <c r="A1909" t="s">
        <v>7954</v>
      </c>
      <c r="B1909" t="s">
        <v>7936</v>
      </c>
      <c r="C1909" t="s">
        <v>4840</v>
      </c>
      <c r="D1909" t="s">
        <v>957</v>
      </c>
      <c r="F1909" t="s">
        <v>10644</v>
      </c>
    </row>
    <row r="1910" spans="1:6">
      <c r="A1910" t="s">
        <v>4845</v>
      </c>
      <c r="B1910" t="s">
        <v>7936</v>
      </c>
      <c r="C1910" t="s">
        <v>4844</v>
      </c>
      <c r="D1910" t="s">
        <v>957</v>
      </c>
      <c r="E1910" t="s">
        <v>9801</v>
      </c>
      <c r="F1910" t="s">
        <v>10644</v>
      </c>
    </row>
    <row r="1911" spans="1:6">
      <c r="A1911" t="s">
        <v>4849</v>
      </c>
      <c r="B1911" t="s">
        <v>7936</v>
      </c>
      <c r="C1911" t="s">
        <v>4848</v>
      </c>
      <c r="D1911" t="s">
        <v>957</v>
      </c>
      <c r="E1911" t="s">
        <v>9802</v>
      </c>
      <c r="F1911" t="s">
        <v>10644</v>
      </c>
    </row>
    <row r="1912" spans="1:6">
      <c r="A1912" t="s">
        <v>4854</v>
      </c>
      <c r="B1912" t="s">
        <v>7936</v>
      </c>
      <c r="C1912" t="s">
        <v>4853</v>
      </c>
      <c r="D1912" t="s">
        <v>957</v>
      </c>
      <c r="E1912" t="s">
        <v>9803</v>
      </c>
      <c r="F1912" t="s">
        <v>10644</v>
      </c>
    </row>
    <row r="1913" spans="1:6">
      <c r="A1913" t="s">
        <v>4860</v>
      </c>
      <c r="B1913" t="s">
        <v>7936</v>
      </c>
      <c r="C1913" t="s">
        <v>4859</v>
      </c>
      <c r="D1913" t="s">
        <v>957</v>
      </c>
      <c r="E1913" t="s">
        <v>9804</v>
      </c>
      <c r="F1913" t="s">
        <v>10644</v>
      </c>
    </row>
    <row r="1914" spans="1:6">
      <c r="A1914" t="s">
        <v>4862</v>
      </c>
      <c r="B1914" t="s">
        <v>7936</v>
      </c>
      <c r="C1914" t="s">
        <v>7426</v>
      </c>
      <c r="D1914" t="s">
        <v>957</v>
      </c>
      <c r="E1914" t="s">
        <v>9805</v>
      </c>
      <c r="F1914" t="s">
        <v>10644</v>
      </c>
    </row>
    <row r="1915" spans="1:6">
      <c r="A1915" t="s">
        <v>7143</v>
      </c>
      <c r="B1915" t="s">
        <v>7936</v>
      </c>
      <c r="C1915" t="s">
        <v>7427</v>
      </c>
      <c r="D1915" t="s">
        <v>957</v>
      </c>
      <c r="E1915" t="s">
        <v>9806</v>
      </c>
      <c r="F1915" t="s">
        <v>10644</v>
      </c>
    </row>
    <row r="1916" spans="1:6">
      <c r="A1916" t="s">
        <v>4913</v>
      </c>
      <c r="B1916" t="s">
        <v>7936</v>
      </c>
      <c r="C1916" t="s">
        <v>4912</v>
      </c>
      <c r="D1916" t="s">
        <v>957</v>
      </c>
      <c r="E1916" t="s">
        <v>9807</v>
      </c>
      <c r="F1916" t="s">
        <v>10498</v>
      </c>
    </row>
    <row r="1917" spans="1:6">
      <c r="A1917" t="s">
        <v>4916</v>
      </c>
      <c r="B1917" t="s">
        <v>7936</v>
      </c>
      <c r="C1917" t="s">
        <v>7428</v>
      </c>
      <c r="D1917" t="s">
        <v>957</v>
      </c>
      <c r="E1917" t="s">
        <v>9808</v>
      </c>
      <c r="F1917" t="s">
        <v>10644</v>
      </c>
    </row>
    <row r="1918" spans="1:6">
      <c r="A1918" t="s">
        <v>4930</v>
      </c>
      <c r="B1918" t="s">
        <v>7936</v>
      </c>
      <c r="C1918" t="s">
        <v>4929</v>
      </c>
      <c r="D1918" t="s">
        <v>957</v>
      </c>
      <c r="E1918" t="s">
        <v>9809</v>
      </c>
      <c r="F1918" t="s">
        <v>10498</v>
      </c>
    </row>
    <row r="1919" spans="1:6">
      <c r="A1919" t="s">
        <v>4936</v>
      </c>
      <c r="B1919" t="s">
        <v>7936</v>
      </c>
      <c r="C1919" t="s">
        <v>4935</v>
      </c>
      <c r="D1919" t="s">
        <v>957</v>
      </c>
      <c r="E1919" t="s">
        <v>9810</v>
      </c>
      <c r="F1919" t="s">
        <v>10644</v>
      </c>
    </row>
    <row r="1920" spans="1:6">
      <c r="A1920" t="s">
        <v>4941</v>
      </c>
      <c r="B1920" t="s">
        <v>7936</v>
      </c>
      <c r="C1920" t="s">
        <v>4940</v>
      </c>
      <c r="D1920" t="s">
        <v>957</v>
      </c>
      <c r="E1920" t="s">
        <v>9811</v>
      </c>
      <c r="F1920" t="s">
        <v>10644</v>
      </c>
    </row>
    <row r="1921" spans="1:6">
      <c r="A1921" t="s">
        <v>4484</v>
      </c>
      <c r="B1921" t="s">
        <v>7936</v>
      </c>
      <c r="C1921" t="s">
        <v>7429</v>
      </c>
      <c r="D1921" t="s">
        <v>7944</v>
      </c>
      <c r="E1921" t="s">
        <v>9812</v>
      </c>
      <c r="F1921" t="s">
        <v>10645</v>
      </c>
    </row>
    <row r="1922" spans="1:6">
      <c r="A1922" t="s">
        <v>6820</v>
      </c>
      <c r="B1922" t="s">
        <v>7936</v>
      </c>
      <c r="C1922" t="s">
        <v>6819</v>
      </c>
      <c r="D1922" t="s">
        <v>6818</v>
      </c>
      <c r="E1922" t="s">
        <v>9813</v>
      </c>
      <c r="F1922" t="s">
        <v>10646</v>
      </c>
    </row>
    <row r="1923" spans="1:6">
      <c r="A1923" t="s">
        <v>4513</v>
      </c>
      <c r="B1923" t="s">
        <v>7936</v>
      </c>
      <c r="C1923" t="s">
        <v>4512</v>
      </c>
      <c r="D1923" t="s">
        <v>982</v>
      </c>
      <c r="E1923" t="s">
        <v>9814</v>
      </c>
      <c r="F1923" t="s">
        <v>10498</v>
      </c>
    </row>
    <row r="1924" spans="1:6">
      <c r="A1924" t="s">
        <v>4506</v>
      </c>
      <c r="B1924" t="s">
        <v>7936</v>
      </c>
      <c r="C1924" t="s">
        <v>995</v>
      </c>
      <c r="D1924" t="s">
        <v>995</v>
      </c>
      <c r="E1924" t="s">
        <v>9815</v>
      </c>
      <c r="F1924" t="s">
        <v>10498</v>
      </c>
    </row>
    <row r="1925" spans="1:6">
      <c r="A1925" t="s">
        <v>7144</v>
      </c>
      <c r="B1925" t="s">
        <v>7936</v>
      </c>
      <c r="C1925" t="s">
        <v>7430</v>
      </c>
      <c r="D1925" t="s">
        <v>7595</v>
      </c>
      <c r="E1925" t="s">
        <v>9816</v>
      </c>
      <c r="F1925" t="s">
        <v>10498</v>
      </c>
    </row>
    <row r="1926" spans="1:6">
      <c r="A1926" t="s">
        <v>7145</v>
      </c>
      <c r="B1926" t="s">
        <v>7936</v>
      </c>
      <c r="C1926" t="s">
        <v>4651</v>
      </c>
      <c r="D1926" t="s">
        <v>7595</v>
      </c>
      <c r="E1926" t="s">
        <v>9817</v>
      </c>
      <c r="F1926" t="s">
        <v>10498</v>
      </c>
    </row>
    <row r="1927" spans="1:6">
      <c r="A1927" t="s">
        <v>7146</v>
      </c>
      <c r="B1927" t="s">
        <v>7936</v>
      </c>
      <c r="C1927" t="s">
        <v>7431</v>
      </c>
      <c r="D1927" t="s">
        <v>7595</v>
      </c>
      <c r="E1927" t="s">
        <v>9818</v>
      </c>
      <c r="F1927" t="s">
        <v>10498</v>
      </c>
    </row>
    <row r="1928" spans="1:6">
      <c r="A1928" t="s">
        <v>4509</v>
      </c>
      <c r="B1928" t="s">
        <v>7936</v>
      </c>
      <c r="C1928" t="s">
        <v>7432</v>
      </c>
      <c r="D1928" t="s">
        <v>7596</v>
      </c>
      <c r="E1928" t="s">
        <v>9819</v>
      </c>
      <c r="F1928" t="s">
        <v>10498</v>
      </c>
    </row>
    <row r="1929" spans="1:6">
      <c r="A1929" t="s">
        <v>4463</v>
      </c>
      <c r="B1929" t="s">
        <v>7936</v>
      </c>
      <c r="C1929" t="s">
        <v>4462</v>
      </c>
      <c r="D1929" t="s">
        <v>1010</v>
      </c>
      <c r="E1929" t="s">
        <v>9820</v>
      </c>
      <c r="F1929" t="s">
        <v>10647</v>
      </c>
    </row>
    <row r="1930" spans="1:6">
      <c r="A1930" t="s">
        <v>4470</v>
      </c>
      <c r="B1930" t="s">
        <v>7936</v>
      </c>
      <c r="C1930" t="s">
        <v>7433</v>
      </c>
      <c r="D1930" t="s">
        <v>1010</v>
      </c>
      <c r="E1930" t="s">
        <v>9821</v>
      </c>
      <c r="F1930" t="s">
        <v>10647</v>
      </c>
    </row>
    <row r="1931" spans="1:6">
      <c r="A1931" t="s">
        <v>4472</v>
      </c>
      <c r="B1931" t="s">
        <v>7936</v>
      </c>
      <c r="C1931" t="s">
        <v>4471</v>
      </c>
      <c r="D1931" t="s">
        <v>1010</v>
      </c>
      <c r="E1931" t="s">
        <v>9822</v>
      </c>
      <c r="F1931" t="s">
        <v>10498</v>
      </c>
    </row>
    <row r="1932" spans="1:6">
      <c r="A1932" t="s">
        <v>4474</v>
      </c>
      <c r="B1932" t="s">
        <v>7936</v>
      </c>
      <c r="C1932" t="s">
        <v>4473</v>
      </c>
      <c r="D1932" t="s">
        <v>1010</v>
      </c>
      <c r="E1932" t="s">
        <v>9823</v>
      </c>
      <c r="F1932" t="s">
        <v>10498</v>
      </c>
    </row>
    <row r="1933" spans="1:6">
      <c r="A1933" t="s">
        <v>4486</v>
      </c>
      <c r="B1933" t="s">
        <v>7936</v>
      </c>
      <c r="C1933" t="s">
        <v>4485</v>
      </c>
      <c r="D1933" t="s">
        <v>1010</v>
      </c>
      <c r="E1933" t="s">
        <v>9824</v>
      </c>
      <c r="F1933" t="s">
        <v>10498</v>
      </c>
    </row>
    <row r="1934" spans="1:6">
      <c r="A1934" t="s">
        <v>4488</v>
      </c>
      <c r="B1934" t="s">
        <v>7936</v>
      </c>
      <c r="C1934" t="s">
        <v>7434</v>
      </c>
      <c r="D1934" t="s">
        <v>1010</v>
      </c>
      <c r="E1934" t="s">
        <v>9825</v>
      </c>
      <c r="F1934" t="s">
        <v>10498</v>
      </c>
    </row>
    <row r="1935" spans="1:6">
      <c r="A1935" t="s">
        <v>6821</v>
      </c>
      <c r="B1935" t="s">
        <v>7936</v>
      </c>
      <c r="C1935" t="s">
        <v>7435</v>
      </c>
      <c r="D1935" t="s">
        <v>1010</v>
      </c>
      <c r="E1935" t="s">
        <v>9826</v>
      </c>
      <c r="F1935" t="s">
        <v>10647</v>
      </c>
    </row>
    <row r="1936" spans="1:6">
      <c r="A1936" t="s">
        <v>4499</v>
      </c>
      <c r="B1936" t="s">
        <v>7936</v>
      </c>
      <c r="C1936" t="s">
        <v>7436</v>
      </c>
      <c r="D1936" t="s">
        <v>1010</v>
      </c>
      <c r="E1936" t="s">
        <v>9827</v>
      </c>
      <c r="F1936" t="s">
        <v>10498</v>
      </c>
    </row>
    <row r="1937" spans="1:6">
      <c r="A1937" t="s">
        <v>4505</v>
      </c>
      <c r="B1937" t="s">
        <v>7936</v>
      </c>
      <c r="C1937" t="s">
        <v>4504</v>
      </c>
      <c r="D1937" t="s">
        <v>1010</v>
      </c>
      <c r="E1937" t="s">
        <v>9828</v>
      </c>
      <c r="F1937" t="s">
        <v>10647</v>
      </c>
    </row>
    <row r="1938" spans="1:6">
      <c r="A1938" t="s">
        <v>7955</v>
      </c>
      <c r="B1938" t="s">
        <v>7936</v>
      </c>
      <c r="C1938" t="s">
        <v>4504</v>
      </c>
      <c r="D1938" t="s">
        <v>1010</v>
      </c>
      <c r="F1938" t="s">
        <v>10647</v>
      </c>
    </row>
    <row r="1939" spans="1:6">
      <c r="A1939" t="s">
        <v>4501</v>
      </c>
      <c r="B1939" t="s">
        <v>7936</v>
      </c>
      <c r="C1939" t="s">
        <v>4500</v>
      </c>
      <c r="D1939" t="s">
        <v>1010</v>
      </c>
      <c r="E1939" t="s">
        <v>9829</v>
      </c>
      <c r="F1939" t="s">
        <v>10647</v>
      </c>
    </row>
    <row r="1940" spans="1:6">
      <c r="A1940" t="s">
        <v>4503</v>
      </c>
      <c r="B1940" t="s">
        <v>7936</v>
      </c>
      <c r="C1940" t="s">
        <v>4500</v>
      </c>
      <c r="D1940" t="s">
        <v>1010</v>
      </c>
      <c r="E1940" t="s">
        <v>9830</v>
      </c>
      <c r="F1940" t="s">
        <v>10647</v>
      </c>
    </row>
    <row r="1941" spans="1:6">
      <c r="A1941" t="s">
        <v>4502</v>
      </c>
      <c r="B1941" t="s">
        <v>7936</v>
      </c>
      <c r="C1941" t="s">
        <v>4500</v>
      </c>
      <c r="D1941" t="s">
        <v>1010</v>
      </c>
      <c r="E1941" t="s">
        <v>9831</v>
      </c>
      <c r="F1941" t="s">
        <v>10647</v>
      </c>
    </row>
    <row r="1942" spans="1:6">
      <c r="A1942" t="s">
        <v>4507</v>
      </c>
      <c r="B1942" t="s">
        <v>7936</v>
      </c>
      <c r="C1942" t="s">
        <v>1622</v>
      </c>
      <c r="D1942" t="s">
        <v>1010</v>
      </c>
      <c r="E1942" t="s">
        <v>9832</v>
      </c>
      <c r="F1942" t="s">
        <v>10647</v>
      </c>
    </row>
    <row r="1943" spans="1:6">
      <c r="A1943" t="s">
        <v>4511</v>
      </c>
      <c r="B1943" t="s">
        <v>7936</v>
      </c>
      <c r="C1943" t="s">
        <v>4510</v>
      </c>
      <c r="D1943" t="s">
        <v>1010</v>
      </c>
      <c r="E1943" t="s">
        <v>9833</v>
      </c>
      <c r="F1943" t="s">
        <v>10498</v>
      </c>
    </row>
    <row r="1944" spans="1:6">
      <c r="A1944" t="s">
        <v>4526</v>
      </c>
      <c r="B1944" t="s">
        <v>7936</v>
      </c>
      <c r="C1944" t="s">
        <v>4525</v>
      </c>
      <c r="D1944" t="s">
        <v>1010</v>
      </c>
      <c r="E1944" t="s">
        <v>9834</v>
      </c>
      <c r="F1944" t="s">
        <v>10647</v>
      </c>
    </row>
    <row r="1945" spans="1:6">
      <c r="A1945" t="s">
        <v>4528</v>
      </c>
      <c r="B1945" t="s">
        <v>7936</v>
      </c>
      <c r="C1945" t="s">
        <v>4527</v>
      </c>
      <c r="D1945" t="s">
        <v>1010</v>
      </c>
      <c r="E1945" t="s">
        <v>9835</v>
      </c>
      <c r="F1945" t="s">
        <v>10498</v>
      </c>
    </row>
    <row r="1946" spans="1:6">
      <c r="A1946" t="s">
        <v>4530</v>
      </c>
      <c r="B1946" t="s">
        <v>7936</v>
      </c>
      <c r="C1946" t="s">
        <v>4529</v>
      </c>
      <c r="D1946" t="s">
        <v>1010</v>
      </c>
      <c r="E1946" t="s">
        <v>9836</v>
      </c>
      <c r="F1946" t="s">
        <v>10647</v>
      </c>
    </row>
    <row r="1947" spans="1:6">
      <c r="A1947" t="s">
        <v>4534</v>
      </c>
      <c r="B1947" t="s">
        <v>7936</v>
      </c>
      <c r="C1947" t="s">
        <v>7437</v>
      </c>
      <c r="D1947" t="s">
        <v>1010</v>
      </c>
      <c r="E1947" t="s">
        <v>9837</v>
      </c>
      <c r="F1947" t="s">
        <v>10647</v>
      </c>
    </row>
    <row r="1948" spans="1:6">
      <c r="A1948" t="s">
        <v>4567</v>
      </c>
      <c r="B1948" t="s">
        <v>7936</v>
      </c>
      <c r="C1948" t="s">
        <v>4566</v>
      </c>
      <c r="D1948" t="s">
        <v>1010</v>
      </c>
      <c r="E1948" t="s">
        <v>9838</v>
      </c>
      <c r="F1948" t="s">
        <v>10647</v>
      </c>
    </row>
    <row r="1949" spans="1:6">
      <c r="A1949" t="s">
        <v>4570</v>
      </c>
      <c r="B1949" t="s">
        <v>7936</v>
      </c>
      <c r="C1949" t="s">
        <v>7438</v>
      </c>
      <c r="D1949" t="s">
        <v>1010</v>
      </c>
      <c r="E1949" t="s">
        <v>9839</v>
      </c>
      <c r="F1949" t="s">
        <v>10647</v>
      </c>
    </row>
    <row r="1950" spans="1:6">
      <c r="A1950" t="s">
        <v>4572</v>
      </c>
      <c r="B1950" t="s">
        <v>7936</v>
      </c>
      <c r="C1950" t="s">
        <v>7439</v>
      </c>
      <c r="D1950" t="s">
        <v>1010</v>
      </c>
      <c r="E1950" t="s">
        <v>9840</v>
      </c>
      <c r="F1950" t="s">
        <v>10647</v>
      </c>
    </row>
    <row r="1951" spans="1:6">
      <c r="A1951" t="s">
        <v>4580</v>
      </c>
      <c r="B1951" t="s">
        <v>7936</v>
      </c>
      <c r="C1951" t="s">
        <v>4578</v>
      </c>
      <c r="D1951" t="s">
        <v>1010</v>
      </c>
      <c r="E1951" t="s">
        <v>9841</v>
      </c>
      <c r="F1951" t="s">
        <v>10647</v>
      </c>
    </row>
    <row r="1952" spans="1:6">
      <c r="A1952" t="s">
        <v>4579</v>
      </c>
      <c r="B1952" t="s">
        <v>7936</v>
      </c>
      <c r="C1952" t="s">
        <v>4578</v>
      </c>
      <c r="D1952" t="s">
        <v>1010</v>
      </c>
      <c r="E1952" t="s">
        <v>9842</v>
      </c>
      <c r="F1952" t="s">
        <v>10647</v>
      </c>
    </row>
    <row r="1953" spans="1:6">
      <c r="A1953" t="s">
        <v>4582</v>
      </c>
      <c r="B1953" t="s">
        <v>7936</v>
      </c>
      <c r="C1953" t="s">
        <v>4581</v>
      </c>
      <c r="D1953" t="s">
        <v>1010</v>
      </c>
      <c r="E1953" t="s">
        <v>9843</v>
      </c>
      <c r="F1953" t="s">
        <v>10498</v>
      </c>
    </row>
    <row r="1954" spans="1:6">
      <c r="A1954" t="s">
        <v>4593</v>
      </c>
      <c r="B1954" t="s">
        <v>7936</v>
      </c>
      <c r="C1954" t="s">
        <v>4592</v>
      </c>
      <c r="D1954" t="s">
        <v>1010</v>
      </c>
      <c r="E1954" t="s">
        <v>9844</v>
      </c>
      <c r="F1954" t="s">
        <v>10498</v>
      </c>
    </row>
    <row r="1955" spans="1:6">
      <c r="A1955" t="s">
        <v>4599</v>
      </c>
      <c r="B1955" t="s">
        <v>7936</v>
      </c>
      <c r="C1955" t="s">
        <v>4598</v>
      </c>
      <c r="D1955" t="s">
        <v>1010</v>
      </c>
      <c r="E1955" t="s">
        <v>9845</v>
      </c>
      <c r="F1955" t="s">
        <v>10498</v>
      </c>
    </row>
    <row r="1956" spans="1:6">
      <c r="A1956" t="s">
        <v>4600</v>
      </c>
      <c r="B1956" t="s">
        <v>7936</v>
      </c>
      <c r="C1956" t="s">
        <v>7440</v>
      </c>
      <c r="D1956" t="s">
        <v>1010</v>
      </c>
      <c r="E1956" t="s">
        <v>9846</v>
      </c>
      <c r="F1956" t="s">
        <v>10647</v>
      </c>
    </row>
    <row r="1957" spans="1:6">
      <c r="A1957" t="s">
        <v>4602</v>
      </c>
      <c r="B1957" t="s">
        <v>7936</v>
      </c>
      <c r="C1957" t="s">
        <v>4601</v>
      </c>
      <c r="D1957" t="s">
        <v>1010</v>
      </c>
      <c r="E1957" t="s">
        <v>9847</v>
      </c>
      <c r="F1957" t="s">
        <v>10498</v>
      </c>
    </row>
    <row r="1958" spans="1:6">
      <c r="A1958" t="s">
        <v>4608</v>
      </c>
      <c r="B1958" t="s">
        <v>7936</v>
      </c>
      <c r="C1958" t="s">
        <v>4607</v>
      </c>
      <c r="D1958" t="s">
        <v>1010</v>
      </c>
      <c r="E1958" t="s">
        <v>9848</v>
      </c>
      <c r="F1958" t="s">
        <v>10647</v>
      </c>
    </row>
    <row r="1959" spans="1:6">
      <c r="A1959" t="s">
        <v>4631</v>
      </c>
      <c r="B1959" t="s">
        <v>7936</v>
      </c>
      <c r="C1959" t="s">
        <v>4630</v>
      </c>
      <c r="D1959" t="s">
        <v>1010</v>
      </c>
      <c r="E1959" t="s">
        <v>9849</v>
      </c>
      <c r="F1959" t="s">
        <v>10498</v>
      </c>
    </row>
    <row r="1960" spans="1:6">
      <c r="A1960" t="s">
        <v>4633</v>
      </c>
      <c r="B1960" t="s">
        <v>7936</v>
      </c>
      <c r="C1960" t="s">
        <v>4632</v>
      </c>
      <c r="D1960" t="s">
        <v>1010</v>
      </c>
      <c r="E1960" t="s">
        <v>9850</v>
      </c>
      <c r="F1960" t="s">
        <v>10647</v>
      </c>
    </row>
    <row r="1961" spans="1:6">
      <c r="A1961" t="s">
        <v>4637</v>
      </c>
      <c r="B1961" t="s">
        <v>7936</v>
      </c>
      <c r="C1961" t="s">
        <v>7441</v>
      </c>
      <c r="D1961" t="s">
        <v>1010</v>
      </c>
      <c r="E1961" t="s">
        <v>9851</v>
      </c>
      <c r="F1961" t="s">
        <v>10647</v>
      </c>
    </row>
    <row r="1962" spans="1:6">
      <c r="A1962" t="s">
        <v>4639</v>
      </c>
      <c r="B1962" t="s">
        <v>7936</v>
      </c>
      <c r="C1962" t="s">
        <v>4638</v>
      </c>
      <c r="D1962" t="s">
        <v>1010</v>
      </c>
      <c r="E1962" t="s">
        <v>9852</v>
      </c>
      <c r="F1962" t="s">
        <v>10647</v>
      </c>
    </row>
    <row r="1963" spans="1:6">
      <c r="A1963" t="s">
        <v>4640</v>
      </c>
      <c r="B1963" t="s">
        <v>7936</v>
      </c>
      <c r="C1963" t="s">
        <v>7442</v>
      </c>
      <c r="D1963" t="s">
        <v>1010</v>
      </c>
      <c r="E1963" t="s">
        <v>9853</v>
      </c>
      <c r="F1963" t="s">
        <v>10647</v>
      </c>
    </row>
    <row r="1964" spans="1:6">
      <c r="A1964" t="s">
        <v>4663</v>
      </c>
      <c r="B1964" t="s">
        <v>7936</v>
      </c>
      <c r="C1964" t="s">
        <v>4662</v>
      </c>
      <c r="D1964" t="s">
        <v>1010</v>
      </c>
      <c r="E1964" t="s">
        <v>9854</v>
      </c>
      <c r="F1964" t="s">
        <v>10647</v>
      </c>
    </row>
    <row r="1965" spans="1:6">
      <c r="A1965" t="s">
        <v>4671</v>
      </c>
      <c r="B1965" t="s">
        <v>7936</v>
      </c>
      <c r="C1965" t="s">
        <v>4670</v>
      </c>
      <c r="D1965" t="s">
        <v>1010</v>
      </c>
      <c r="E1965" t="s">
        <v>9855</v>
      </c>
      <c r="F1965" t="s">
        <v>10647</v>
      </c>
    </row>
    <row r="1966" spans="1:6">
      <c r="A1966" t="s">
        <v>4669</v>
      </c>
      <c r="B1966" t="s">
        <v>7936</v>
      </c>
      <c r="C1966" t="s">
        <v>4668</v>
      </c>
      <c r="D1966" t="s">
        <v>1010</v>
      </c>
      <c r="E1966" t="s">
        <v>9856</v>
      </c>
      <c r="F1966" t="s">
        <v>10647</v>
      </c>
    </row>
    <row r="1967" spans="1:6">
      <c r="A1967" t="s">
        <v>4672</v>
      </c>
      <c r="B1967" t="s">
        <v>7936</v>
      </c>
      <c r="C1967" t="s">
        <v>7443</v>
      </c>
      <c r="D1967" t="s">
        <v>1010</v>
      </c>
      <c r="E1967" t="s">
        <v>9857</v>
      </c>
      <c r="F1967" t="s">
        <v>10647</v>
      </c>
    </row>
    <row r="1968" spans="1:6">
      <c r="A1968" t="s">
        <v>4678</v>
      </c>
      <c r="B1968" t="s">
        <v>7936</v>
      </c>
      <c r="C1968" t="s">
        <v>4677</v>
      </c>
      <c r="D1968" t="s">
        <v>1010</v>
      </c>
      <c r="E1968" t="s">
        <v>9858</v>
      </c>
      <c r="F1968" t="s">
        <v>10647</v>
      </c>
    </row>
    <row r="1969" spans="1:6">
      <c r="A1969" t="s">
        <v>4684</v>
      </c>
      <c r="B1969" t="s">
        <v>7936</v>
      </c>
      <c r="C1969" t="s">
        <v>7444</v>
      </c>
      <c r="D1969" t="s">
        <v>1010</v>
      </c>
      <c r="E1969" t="s">
        <v>9859</v>
      </c>
      <c r="F1969" t="s">
        <v>10647</v>
      </c>
    </row>
    <row r="1970" spans="1:6">
      <c r="A1970" t="s">
        <v>4688</v>
      </c>
      <c r="B1970" t="s">
        <v>7936</v>
      </c>
      <c r="C1970" t="s">
        <v>4687</v>
      </c>
      <c r="D1970" t="s">
        <v>1010</v>
      </c>
      <c r="E1970" t="s">
        <v>9860</v>
      </c>
      <c r="F1970" t="s">
        <v>10498</v>
      </c>
    </row>
    <row r="1971" spans="1:6">
      <c r="A1971" t="s">
        <v>4713</v>
      </c>
      <c r="B1971" t="s">
        <v>7936</v>
      </c>
      <c r="C1971" t="s">
        <v>4712</v>
      </c>
      <c r="D1971" t="s">
        <v>1010</v>
      </c>
      <c r="E1971" t="s">
        <v>9861</v>
      </c>
      <c r="F1971" t="s">
        <v>10647</v>
      </c>
    </row>
    <row r="1972" spans="1:6">
      <c r="A1972" t="s">
        <v>4719</v>
      </c>
      <c r="B1972" t="s">
        <v>7936</v>
      </c>
      <c r="C1972" t="s">
        <v>4718</v>
      </c>
      <c r="D1972" t="s">
        <v>1010</v>
      </c>
      <c r="E1972" t="s">
        <v>9862</v>
      </c>
      <c r="F1972" t="s">
        <v>10498</v>
      </c>
    </row>
    <row r="1973" spans="1:6">
      <c r="A1973" t="s">
        <v>4721</v>
      </c>
      <c r="B1973" t="s">
        <v>7936</v>
      </c>
      <c r="C1973" t="s">
        <v>4720</v>
      </c>
      <c r="D1973" t="s">
        <v>1010</v>
      </c>
      <c r="E1973" t="s">
        <v>9863</v>
      </c>
      <c r="F1973" t="s">
        <v>10647</v>
      </c>
    </row>
    <row r="1974" spans="1:6">
      <c r="A1974" t="s">
        <v>4736</v>
      </c>
      <c r="B1974" t="s">
        <v>7936</v>
      </c>
      <c r="C1974" t="s">
        <v>4735</v>
      </c>
      <c r="D1974" t="s">
        <v>1010</v>
      </c>
      <c r="E1974" t="s">
        <v>9864</v>
      </c>
      <c r="F1974" t="s">
        <v>10647</v>
      </c>
    </row>
    <row r="1975" spans="1:6">
      <c r="A1975" t="s">
        <v>4743</v>
      </c>
      <c r="B1975" t="s">
        <v>7936</v>
      </c>
      <c r="C1975" t="s">
        <v>4742</v>
      </c>
      <c r="D1975" t="s">
        <v>1010</v>
      </c>
      <c r="E1975" t="s">
        <v>9865</v>
      </c>
      <c r="F1975" t="s">
        <v>10647</v>
      </c>
    </row>
    <row r="1976" spans="1:6">
      <c r="A1976" t="s">
        <v>4746</v>
      </c>
      <c r="B1976" t="s">
        <v>7936</v>
      </c>
      <c r="C1976" t="s">
        <v>4745</v>
      </c>
      <c r="D1976" t="s">
        <v>1010</v>
      </c>
      <c r="E1976" t="s">
        <v>9866</v>
      </c>
      <c r="F1976" t="s">
        <v>10647</v>
      </c>
    </row>
    <row r="1977" spans="1:6">
      <c r="A1977" t="s">
        <v>4748</v>
      </c>
      <c r="B1977" t="s">
        <v>7936</v>
      </c>
      <c r="C1977" t="s">
        <v>4747</v>
      </c>
      <c r="D1977" t="s">
        <v>1010</v>
      </c>
      <c r="E1977" t="s">
        <v>9867</v>
      </c>
      <c r="F1977" t="s">
        <v>10647</v>
      </c>
    </row>
    <row r="1978" spans="1:6">
      <c r="A1978" t="s">
        <v>4752</v>
      </c>
      <c r="B1978" t="s">
        <v>7936</v>
      </c>
      <c r="C1978" t="s">
        <v>4751</v>
      </c>
      <c r="D1978" t="s">
        <v>1010</v>
      </c>
      <c r="E1978" t="s">
        <v>9868</v>
      </c>
      <c r="F1978" t="s">
        <v>10647</v>
      </c>
    </row>
    <row r="1979" spans="1:6">
      <c r="A1979" t="s">
        <v>4763</v>
      </c>
      <c r="B1979" t="s">
        <v>7936</v>
      </c>
      <c r="C1979" t="s">
        <v>4762</v>
      </c>
      <c r="D1979" t="s">
        <v>1010</v>
      </c>
      <c r="E1979" t="s">
        <v>9869</v>
      </c>
      <c r="F1979" t="s">
        <v>10647</v>
      </c>
    </row>
    <row r="1980" spans="1:6">
      <c r="A1980" t="s">
        <v>4769</v>
      </c>
      <c r="B1980" t="s">
        <v>7936</v>
      </c>
      <c r="C1980" t="s">
        <v>4768</v>
      </c>
      <c r="D1980" t="s">
        <v>1010</v>
      </c>
      <c r="E1980" t="s">
        <v>9870</v>
      </c>
      <c r="F1980" t="s">
        <v>10498</v>
      </c>
    </row>
    <row r="1981" spans="1:6">
      <c r="A1981" t="s">
        <v>4771</v>
      </c>
      <c r="B1981" t="s">
        <v>7936</v>
      </c>
      <c r="C1981" t="s">
        <v>4770</v>
      </c>
      <c r="D1981" t="s">
        <v>1010</v>
      </c>
      <c r="E1981" t="s">
        <v>9871</v>
      </c>
      <c r="F1981" t="s">
        <v>10647</v>
      </c>
    </row>
    <row r="1982" spans="1:6">
      <c r="A1982" t="s">
        <v>4777</v>
      </c>
      <c r="B1982" t="s">
        <v>7936</v>
      </c>
      <c r="C1982" t="s">
        <v>4776</v>
      </c>
      <c r="D1982" t="s">
        <v>1010</v>
      </c>
      <c r="E1982" t="s">
        <v>9872</v>
      </c>
      <c r="F1982" t="s">
        <v>10498</v>
      </c>
    </row>
    <row r="1983" spans="1:6">
      <c r="A1983" t="s">
        <v>4810</v>
      </c>
      <c r="B1983" t="s">
        <v>7936</v>
      </c>
      <c r="C1983" t="s">
        <v>4809</v>
      </c>
      <c r="D1983" t="s">
        <v>1010</v>
      </c>
      <c r="E1983" t="s">
        <v>9873</v>
      </c>
      <c r="F1983" t="s">
        <v>10647</v>
      </c>
    </row>
    <row r="1984" spans="1:6">
      <c r="A1984" t="s">
        <v>4817</v>
      </c>
      <c r="B1984" t="s">
        <v>7936</v>
      </c>
      <c r="C1984" t="s">
        <v>7445</v>
      </c>
      <c r="D1984" t="s">
        <v>1010</v>
      </c>
      <c r="E1984" t="s">
        <v>9874</v>
      </c>
      <c r="F1984" t="s">
        <v>10498</v>
      </c>
    </row>
    <row r="1985" spans="1:6">
      <c r="A1985" t="s">
        <v>4819</v>
      </c>
      <c r="B1985" t="s">
        <v>7936</v>
      </c>
      <c r="C1985" t="s">
        <v>4818</v>
      </c>
      <c r="D1985" t="s">
        <v>1010</v>
      </c>
      <c r="E1985" t="s">
        <v>9875</v>
      </c>
      <c r="F1985" t="s">
        <v>10647</v>
      </c>
    </row>
    <row r="1986" spans="1:6">
      <c r="A1986" t="s">
        <v>4823</v>
      </c>
      <c r="B1986" t="s">
        <v>7936</v>
      </c>
      <c r="C1986" t="s">
        <v>7446</v>
      </c>
      <c r="D1986" t="s">
        <v>1010</v>
      </c>
      <c r="E1986" t="s">
        <v>9876</v>
      </c>
      <c r="F1986" t="s">
        <v>10648</v>
      </c>
    </row>
    <row r="1987" spans="1:6">
      <c r="A1987" t="s">
        <v>4822</v>
      </c>
      <c r="B1987" t="s">
        <v>7936</v>
      </c>
      <c r="C1987" t="s">
        <v>7446</v>
      </c>
      <c r="D1987" t="s">
        <v>1010</v>
      </c>
      <c r="E1987" t="s">
        <v>9877</v>
      </c>
      <c r="F1987" t="s">
        <v>10647</v>
      </c>
    </row>
    <row r="1988" spans="1:6">
      <c r="A1988" t="s">
        <v>7147</v>
      </c>
      <c r="B1988" t="s">
        <v>7936</v>
      </c>
      <c r="C1988" t="s">
        <v>7446</v>
      </c>
      <c r="D1988" t="s">
        <v>1010</v>
      </c>
      <c r="E1988" t="s">
        <v>9877</v>
      </c>
      <c r="F1988" t="s">
        <v>10498</v>
      </c>
    </row>
    <row r="1989" spans="1:6">
      <c r="A1989" t="s">
        <v>4824</v>
      </c>
      <c r="B1989" t="s">
        <v>7936</v>
      </c>
      <c r="C1989" t="s">
        <v>7446</v>
      </c>
      <c r="D1989" t="s">
        <v>1010</v>
      </c>
      <c r="E1989" t="s">
        <v>9878</v>
      </c>
      <c r="F1989" t="s">
        <v>10647</v>
      </c>
    </row>
    <row r="1990" spans="1:6">
      <c r="A1990" t="s">
        <v>4835</v>
      </c>
      <c r="B1990" t="s">
        <v>7936</v>
      </c>
      <c r="C1990" t="s">
        <v>4834</v>
      </c>
      <c r="D1990" t="s">
        <v>1010</v>
      </c>
      <c r="E1990" t="s">
        <v>9879</v>
      </c>
      <c r="F1990" t="s">
        <v>10649</v>
      </c>
    </row>
    <row r="1991" spans="1:6">
      <c r="A1991" t="s">
        <v>4861</v>
      </c>
      <c r="B1991" t="s">
        <v>7936</v>
      </c>
      <c r="C1991" t="s">
        <v>7447</v>
      </c>
      <c r="D1991" t="s">
        <v>1010</v>
      </c>
      <c r="E1991" t="s">
        <v>9880</v>
      </c>
      <c r="F1991" t="s">
        <v>10647</v>
      </c>
    </row>
    <row r="1992" spans="1:6">
      <c r="A1992" t="s">
        <v>4868</v>
      </c>
      <c r="B1992" t="s">
        <v>7936</v>
      </c>
      <c r="C1992" t="s">
        <v>4867</v>
      </c>
      <c r="D1992" t="s">
        <v>1010</v>
      </c>
      <c r="E1992" t="s">
        <v>9881</v>
      </c>
      <c r="F1992" t="s">
        <v>10498</v>
      </c>
    </row>
    <row r="1993" spans="1:6">
      <c r="A1993" t="s">
        <v>4869</v>
      </c>
      <c r="B1993" t="s">
        <v>7936</v>
      </c>
      <c r="C1993" t="s">
        <v>7448</v>
      </c>
      <c r="D1993" t="s">
        <v>1010</v>
      </c>
      <c r="E1993" t="s">
        <v>9882</v>
      </c>
      <c r="F1993" t="s">
        <v>10498</v>
      </c>
    </row>
    <row r="1994" spans="1:6">
      <c r="A1994" t="s">
        <v>4870</v>
      </c>
      <c r="B1994" t="s">
        <v>7936</v>
      </c>
      <c r="C1994" t="s">
        <v>7449</v>
      </c>
      <c r="D1994" t="s">
        <v>1010</v>
      </c>
      <c r="E1994" t="s">
        <v>9883</v>
      </c>
      <c r="F1994" t="s">
        <v>10647</v>
      </c>
    </row>
    <row r="1995" spans="1:6">
      <c r="A1995" t="s">
        <v>4871</v>
      </c>
      <c r="B1995" t="s">
        <v>7936</v>
      </c>
      <c r="C1995" t="s">
        <v>7450</v>
      </c>
      <c r="D1995" t="s">
        <v>1010</v>
      </c>
      <c r="E1995" t="s">
        <v>9884</v>
      </c>
      <c r="F1995" t="s">
        <v>10647</v>
      </c>
    </row>
    <row r="1996" spans="1:6">
      <c r="A1996" t="s">
        <v>4883</v>
      </c>
      <c r="B1996" t="s">
        <v>7936</v>
      </c>
      <c r="C1996" t="s">
        <v>4882</v>
      </c>
      <c r="D1996" t="s">
        <v>1010</v>
      </c>
      <c r="E1996" t="s">
        <v>9885</v>
      </c>
      <c r="F1996" t="s">
        <v>10647</v>
      </c>
    </row>
    <row r="1997" spans="1:6">
      <c r="A1997" t="s">
        <v>4884</v>
      </c>
      <c r="B1997" t="s">
        <v>7936</v>
      </c>
      <c r="C1997" t="s">
        <v>4882</v>
      </c>
      <c r="D1997" t="s">
        <v>1010</v>
      </c>
      <c r="E1997" t="s">
        <v>9886</v>
      </c>
      <c r="F1997" t="s">
        <v>10650</v>
      </c>
    </row>
    <row r="1998" spans="1:6">
      <c r="A1998" t="s">
        <v>6822</v>
      </c>
      <c r="B1998" t="s">
        <v>7936</v>
      </c>
      <c r="C1998" t="s">
        <v>4882</v>
      </c>
      <c r="D1998" t="s">
        <v>1010</v>
      </c>
      <c r="E1998" t="s">
        <v>9887</v>
      </c>
      <c r="F1998" t="s">
        <v>10647</v>
      </c>
    </row>
    <row r="1999" spans="1:6">
      <c r="A1999" t="s">
        <v>4877</v>
      </c>
      <c r="B1999" t="s">
        <v>7936</v>
      </c>
      <c r="C1999" t="s">
        <v>4876</v>
      </c>
      <c r="D1999" t="s">
        <v>1010</v>
      </c>
      <c r="E1999" t="s">
        <v>9888</v>
      </c>
      <c r="F1999" t="s">
        <v>10498</v>
      </c>
    </row>
    <row r="2000" spans="1:6">
      <c r="A2000" t="s">
        <v>4886</v>
      </c>
      <c r="B2000" t="s">
        <v>7936</v>
      </c>
      <c r="C2000" t="s">
        <v>4885</v>
      </c>
      <c r="D2000" t="s">
        <v>1010</v>
      </c>
      <c r="E2000" t="s">
        <v>9889</v>
      </c>
      <c r="F2000" t="s">
        <v>10647</v>
      </c>
    </row>
    <row r="2001" spans="1:6">
      <c r="A2001" t="s">
        <v>4899</v>
      </c>
      <c r="B2001" t="s">
        <v>7936</v>
      </c>
      <c r="C2001" t="s">
        <v>4898</v>
      </c>
      <c r="D2001" t="s">
        <v>1010</v>
      </c>
      <c r="E2001" t="s">
        <v>9890</v>
      </c>
      <c r="F2001" t="s">
        <v>10647</v>
      </c>
    </row>
    <row r="2002" spans="1:6">
      <c r="A2002" t="s">
        <v>4905</v>
      </c>
      <c r="B2002" t="s">
        <v>7936</v>
      </c>
      <c r="C2002" t="s">
        <v>7451</v>
      </c>
      <c r="D2002" t="s">
        <v>1010</v>
      </c>
      <c r="E2002" t="s">
        <v>9891</v>
      </c>
      <c r="F2002" t="s">
        <v>10647</v>
      </c>
    </row>
    <row r="2003" spans="1:6">
      <c r="A2003" t="s">
        <v>4922</v>
      </c>
      <c r="B2003" t="s">
        <v>7936</v>
      </c>
      <c r="C2003" t="s">
        <v>4921</v>
      </c>
      <c r="D2003" t="s">
        <v>1010</v>
      </c>
      <c r="E2003" t="s">
        <v>9892</v>
      </c>
      <c r="F2003" t="s">
        <v>10647</v>
      </c>
    </row>
    <row r="2004" spans="1:6">
      <c r="A2004" t="s">
        <v>4924</v>
      </c>
      <c r="B2004" t="s">
        <v>7936</v>
      </c>
      <c r="C2004" t="s">
        <v>4923</v>
      </c>
      <c r="D2004" t="s">
        <v>1010</v>
      </c>
      <c r="E2004" t="s">
        <v>4923</v>
      </c>
      <c r="F2004" t="s">
        <v>10647</v>
      </c>
    </row>
    <row r="2005" spans="1:6">
      <c r="A2005" t="s">
        <v>4928</v>
      </c>
      <c r="B2005" t="s">
        <v>7936</v>
      </c>
      <c r="C2005" t="s">
        <v>4927</v>
      </c>
      <c r="D2005" t="s">
        <v>1010</v>
      </c>
      <c r="E2005" t="s">
        <v>9893</v>
      </c>
      <c r="F2005" t="s">
        <v>10647</v>
      </c>
    </row>
    <row r="2006" spans="1:6">
      <c r="A2006" t="s">
        <v>4946</v>
      </c>
      <c r="B2006" t="s">
        <v>7936</v>
      </c>
      <c r="C2006" t="s">
        <v>4406</v>
      </c>
      <c r="D2006" t="s">
        <v>1010</v>
      </c>
      <c r="E2006" t="s">
        <v>9894</v>
      </c>
      <c r="F2006" t="s">
        <v>10647</v>
      </c>
    </row>
    <row r="2007" spans="1:6">
      <c r="A2007" t="s">
        <v>4948</v>
      </c>
      <c r="B2007" t="s">
        <v>7936</v>
      </c>
      <c r="C2007" t="s">
        <v>4947</v>
      </c>
      <c r="D2007" t="s">
        <v>1010</v>
      </c>
      <c r="E2007" t="s">
        <v>9895</v>
      </c>
      <c r="F2007" t="s">
        <v>10498</v>
      </c>
    </row>
    <row r="2008" spans="1:6">
      <c r="A2008" t="s">
        <v>4467</v>
      </c>
      <c r="B2008" t="s">
        <v>7936</v>
      </c>
      <c r="C2008" t="s">
        <v>4466</v>
      </c>
      <c r="D2008" t="s">
        <v>1041</v>
      </c>
      <c r="E2008" t="s">
        <v>9896</v>
      </c>
      <c r="F2008" t="s">
        <v>10651</v>
      </c>
    </row>
    <row r="2009" spans="1:6">
      <c r="A2009" t="s">
        <v>4482</v>
      </c>
      <c r="B2009" t="s">
        <v>7936</v>
      </c>
      <c r="C2009" t="s">
        <v>4481</v>
      </c>
      <c r="D2009" t="s">
        <v>1041</v>
      </c>
      <c r="E2009" t="s">
        <v>9897</v>
      </c>
      <c r="F2009" t="s">
        <v>10498</v>
      </c>
    </row>
    <row r="2010" spans="1:6">
      <c r="A2010" t="s">
        <v>4635</v>
      </c>
      <c r="B2010" t="s">
        <v>7936</v>
      </c>
      <c r="C2010" t="s">
        <v>4634</v>
      </c>
      <c r="D2010" t="s">
        <v>1041</v>
      </c>
      <c r="E2010" t="s">
        <v>9898</v>
      </c>
      <c r="F2010" t="s">
        <v>10651</v>
      </c>
    </row>
    <row r="2011" spans="1:6">
      <c r="A2011" t="s">
        <v>4585</v>
      </c>
      <c r="B2011" t="s">
        <v>7936</v>
      </c>
      <c r="C2011" t="s">
        <v>7452</v>
      </c>
      <c r="D2011" t="s">
        <v>1041</v>
      </c>
      <c r="E2011" t="s">
        <v>9899</v>
      </c>
      <c r="F2011" t="s">
        <v>10498</v>
      </c>
    </row>
    <row r="2012" spans="1:6">
      <c r="A2012" t="s">
        <v>4794</v>
      </c>
      <c r="B2012" t="s">
        <v>7936</v>
      </c>
      <c r="C2012" t="s">
        <v>4793</v>
      </c>
      <c r="D2012" t="s">
        <v>1041</v>
      </c>
      <c r="E2012" t="s">
        <v>9900</v>
      </c>
      <c r="F2012" t="s">
        <v>10498</v>
      </c>
    </row>
    <row r="2013" spans="1:6">
      <c r="A2013" t="s">
        <v>4800</v>
      </c>
      <c r="B2013" t="s">
        <v>7936</v>
      </c>
      <c r="C2013" t="s">
        <v>4799</v>
      </c>
      <c r="D2013" t="s">
        <v>1041</v>
      </c>
      <c r="E2013" t="s">
        <v>9901</v>
      </c>
      <c r="F2013" t="s">
        <v>10498</v>
      </c>
    </row>
    <row r="2014" spans="1:6">
      <c r="A2014" t="s">
        <v>4864</v>
      </c>
      <c r="B2014" t="s">
        <v>7936</v>
      </c>
      <c r="C2014" t="s">
        <v>7453</v>
      </c>
      <c r="D2014" t="s">
        <v>1041</v>
      </c>
      <c r="E2014" t="s">
        <v>9902</v>
      </c>
      <c r="F2014" t="s">
        <v>10652</v>
      </c>
    </row>
    <row r="2015" spans="1:6">
      <c r="A2015" t="s">
        <v>4455</v>
      </c>
      <c r="B2015" t="s">
        <v>7936</v>
      </c>
      <c r="C2015" t="s">
        <v>7454</v>
      </c>
      <c r="D2015" t="s">
        <v>1047</v>
      </c>
      <c r="E2015" t="s">
        <v>9903</v>
      </c>
      <c r="F2015" t="s">
        <v>10498</v>
      </c>
    </row>
    <row r="2016" spans="1:6">
      <c r="A2016" t="s">
        <v>4469</v>
      </c>
      <c r="B2016" t="s">
        <v>7936</v>
      </c>
      <c r="C2016" t="s">
        <v>4468</v>
      </c>
      <c r="D2016" t="s">
        <v>1047</v>
      </c>
      <c r="E2016" t="s">
        <v>9904</v>
      </c>
      <c r="F2016" t="s">
        <v>10498</v>
      </c>
    </row>
    <row r="2017" spans="1:6">
      <c r="A2017" t="s">
        <v>4476</v>
      </c>
      <c r="B2017" t="s">
        <v>7936</v>
      </c>
      <c r="C2017" t="s">
        <v>4475</v>
      </c>
      <c r="D2017" t="s">
        <v>1047</v>
      </c>
      <c r="E2017" t="s">
        <v>9905</v>
      </c>
      <c r="F2017" t="s">
        <v>10498</v>
      </c>
    </row>
    <row r="2018" spans="1:6">
      <c r="A2018" t="s">
        <v>4483</v>
      </c>
      <c r="B2018" t="s">
        <v>7936</v>
      </c>
      <c r="C2018" t="s">
        <v>960</v>
      </c>
      <c r="D2018" t="s">
        <v>1047</v>
      </c>
      <c r="E2018" t="s">
        <v>9906</v>
      </c>
      <c r="F2018" t="s">
        <v>10498</v>
      </c>
    </row>
    <row r="2019" spans="1:6">
      <c r="A2019" t="s">
        <v>6823</v>
      </c>
      <c r="B2019" t="s">
        <v>7936</v>
      </c>
      <c r="C2019" t="s">
        <v>7455</v>
      </c>
      <c r="D2019" t="s">
        <v>1047</v>
      </c>
      <c r="E2019" t="s">
        <v>9907</v>
      </c>
      <c r="F2019" t="s">
        <v>10498</v>
      </c>
    </row>
    <row r="2020" spans="1:6">
      <c r="A2020" t="s">
        <v>4493</v>
      </c>
      <c r="B2020" t="s">
        <v>7936</v>
      </c>
      <c r="C2020" t="s">
        <v>4492</v>
      </c>
      <c r="D2020" t="s">
        <v>1047</v>
      </c>
      <c r="E2020" t="s">
        <v>9908</v>
      </c>
      <c r="F2020" t="s">
        <v>10498</v>
      </c>
    </row>
    <row r="2021" spans="1:6">
      <c r="A2021" t="s">
        <v>7148</v>
      </c>
      <c r="B2021" t="s">
        <v>7936</v>
      </c>
      <c r="C2021" t="s">
        <v>7456</v>
      </c>
      <c r="D2021" t="s">
        <v>1047</v>
      </c>
      <c r="E2021" t="s">
        <v>9909</v>
      </c>
      <c r="F2021" t="s">
        <v>10498</v>
      </c>
    </row>
    <row r="2022" spans="1:6">
      <c r="A2022" t="s">
        <v>4495</v>
      </c>
      <c r="B2022" t="s">
        <v>7936</v>
      </c>
      <c r="C2022" t="s">
        <v>4494</v>
      </c>
      <c r="D2022" t="s">
        <v>1047</v>
      </c>
      <c r="E2022" t="s">
        <v>9910</v>
      </c>
      <c r="F2022" t="s">
        <v>10653</v>
      </c>
    </row>
    <row r="2023" spans="1:6">
      <c r="A2023" t="s">
        <v>4508</v>
      </c>
      <c r="B2023" t="s">
        <v>7936</v>
      </c>
      <c r="C2023" t="s">
        <v>7457</v>
      </c>
      <c r="D2023" t="s">
        <v>1047</v>
      </c>
      <c r="E2023" t="s">
        <v>9911</v>
      </c>
      <c r="F2023" t="s">
        <v>10654</v>
      </c>
    </row>
    <row r="2024" spans="1:6">
      <c r="A2024" t="s">
        <v>4515</v>
      </c>
      <c r="B2024" t="s">
        <v>7936</v>
      </c>
      <c r="C2024" t="s">
        <v>4514</v>
      </c>
      <c r="D2024" t="s">
        <v>1047</v>
      </c>
      <c r="E2024" t="s">
        <v>9912</v>
      </c>
      <c r="F2024" t="s">
        <v>10498</v>
      </c>
    </row>
    <row r="2025" spans="1:6">
      <c r="A2025" t="s">
        <v>6825</v>
      </c>
      <c r="B2025" t="s">
        <v>7936</v>
      </c>
      <c r="C2025" t="s">
        <v>6824</v>
      </c>
      <c r="D2025" t="s">
        <v>1047</v>
      </c>
      <c r="E2025" t="s">
        <v>9913</v>
      </c>
      <c r="F2025" t="s">
        <v>10498</v>
      </c>
    </row>
    <row r="2026" spans="1:6">
      <c r="A2026" t="s">
        <v>4522</v>
      </c>
      <c r="B2026" t="s">
        <v>7936</v>
      </c>
      <c r="C2026" t="s">
        <v>4521</v>
      </c>
      <c r="D2026" t="s">
        <v>1047</v>
      </c>
      <c r="E2026" t="s">
        <v>9914</v>
      </c>
      <c r="F2026" t="s">
        <v>10498</v>
      </c>
    </row>
    <row r="2027" spans="1:6">
      <c r="A2027" t="s">
        <v>6827</v>
      </c>
      <c r="B2027" t="s">
        <v>7936</v>
      </c>
      <c r="C2027" t="s">
        <v>6826</v>
      </c>
      <c r="D2027" t="s">
        <v>1047</v>
      </c>
      <c r="E2027" t="s">
        <v>9915</v>
      </c>
      <c r="F2027" t="s">
        <v>10498</v>
      </c>
    </row>
    <row r="2028" spans="1:6">
      <c r="A2028" t="s">
        <v>4536</v>
      </c>
      <c r="B2028" t="s">
        <v>7936</v>
      </c>
      <c r="C2028" t="s">
        <v>4535</v>
      </c>
      <c r="D2028" t="s">
        <v>1047</v>
      </c>
      <c r="E2028" t="s">
        <v>9916</v>
      </c>
      <c r="F2028" t="s">
        <v>10655</v>
      </c>
    </row>
    <row r="2029" spans="1:6">
      <c r="A2029" t="s">
        <v>7149</v>
      </c>
      <c r="B2029" t="s">
        <v>7936</v>
      </c>
      <c r="C2029" t="s">
        <v>7458</v>
      </c>
      <c r="D2029" t="s">
        <v>1047</v>
      </c>
      <c r="E2029" t="s">
        <v>9917</v>
      </c>
      <c r="F2029" t="s">
        <v>10498</v>
      </c>
    </row>
    <row r="2030" spans="1:6">
      <c r="A2030" t="s">
        <v>4540</v>
      </c>
      <c r="B2030" t="s">
        <v>7936</v>
      </c>
      <c r="C2030" t="s">
        <v>4539</v>
      </c>
      <c r="D2030" t="s">
        <v>1047</v>
      </c>
      <c r="E2030" t="s">
        <v>9918</v>
      </c>
      <c r="F2030" t="s">
        <v>10498</v>
      </c>
    </row>
    <row r="2031" spans="1:6">
      <c r="A2031" t="s">
        <v>4565</v>
      </c>
      <c r="B2031" t="s">
        <v>7936</v>
      </c>
      <c r="C2031" t="s">
        <v>4564</v>
      </c>
      <c r="D2031" t="s">
        <v>1047</v>
      </c>
      <c r="E2031" t="s">
        <v>9919</v>
      </c>
      <c r="F2031" t="s">
        <v>10498</v>
      </c>
    </row>
    <row r="2032" spans="1:6">
      <c r="A2032" t="s">
        <v>4571</v>
      </c>
      <c r="B2032" t="s">
        <v>7936</v>
      </c>
      <c r="C2032" t="s">
        <v>7459</v>
      </c>
      <c r="D2032" t="s">
        <v>1047</v>
      </c>
      <c r="E2032" t="s">
        <v>9920</v>
      </c>
      <c r="F2032" t="s">
        <v>10498</v>
      </c>
    </row>
    <row r="2033" spans="1:6">
      <c r="A2033" t="s">
        <v>6829</v>
      </c>
      <c r="B2033" t="s">
        <v>7936</v>
      </c>
      <c r="C2033" t="s">
        <v>6828</v>
      </c>
      <c r="D2033" t="s">
        <v>1047</v>
      </c>
      <c r="E2033" t="s">
        <v>9921</v>
      </c>
      <c r="F2033" t="s">
        <v>10498</v>
      </c>
    </row>
    <row r="2034" spans="1:6">
      <c r="A2034" t="s">
        <v>4591</v>
      </c>
      <c r="B2034" t="s">
        <v>7936</v>
      </c>
      <c r="C2034" t="s">
        <v>4590</v>
      </c>
      <c r="D2034" t="s">
        <v>1047</v>
      </c>
      <c r="E2034" t="s">
        <v>9922</v>
      </c>
      <c r="F2034" t="s">
        <v>10498</v>
      </c>
    </row>
    <row r="2035" spans="1:6">
      <c r="A2035" t="s">
        <v>6831</v>
      </c>
      <c r="B2035" t="s">
        <v>7936</v>
      </c>
      <c r="C2035" t="s">
        <v>6830</v>
      </c>
      <c r="D2035" t="s">
        <v>1047</v>
      </c>
      <c r="E2035" t="s">
        <v>9923</v>
      </c>
      <c r="F2035" t="s">
        <v>10498</v>
      </c>
    </row>
    <row r="2036" spans="1:6">
      <c r="A2036" t="s">
        <v>4616</v>
      </c>
      <c r="B2036" t="s">
        <v>7936</v>
      </c>
      <c r="C2036" t="s">
        <v>4615</v>
      </c>
      <c r="D2036" t="s">
        <v>1047</v>
      </c>
      <c r="E2036" t="s">
        <v>9924</v>
      </c>
      <c r="F2036" t="s">
        <v>10498</v>
      </c>
    </row>
    <row r="2037" spans="1:6">
      <c r="A2037" t="s">
        <v>4628</v>
      </c>
      <c r="B2037" t="s">
        <v>7936</v>
      </c>
      <c r="C2037" t="s">
        <v>4627</v>
      </c>
      <c r="D2037" t="s">
        <v>1047</v>
      </c>
      <c r="E2037" t="s">
        <v>9925</v>
      </c>
      <c r="F2037" t="s">
        <v>10498</v>
      </c>
    </row>
    <row r="2038" spans="1:6">
      <c r="A2038" t="s">
        <v>6833</v>
      </c>
      <c r="B2038" t="s">
        <v>7936</v>
      </c>
      <c r="C2038" t="s">
        <v>6832</v>
      </c>
      <c r="D2038" t="s">
        <v>1047</v>
      </c>
      <c r="E2038" t="s">
        <v>9926</v>
      </c>
      <c r="F2038" t="s">
        <v>10498</v>
      </c>
    </row>
    <row r="2039" spans="1:6">
      <c r="A2039" t="s">
        <v>4650</v>
      </c>
      <c r="B2039" t="s">
        <v>7936</v>
      </c>
      <c r="C2039" t="s">
        <v>4649</v>
      </c>
      <c r="D2039" t="s">
        <v>1047</v>
      </c>
      <c r="E2039" t="s">
        <v>9927</v>
      </c>
      <c r="F2039" t="s">
        <v>10498</v>
      </c>
    </row>
    <row r="2040" spans="1:6">
      <c r="A2040" t="s">
        <v>6835</v>
      </c>
      <c r="B2040" t="s">
        <v>7936</v>
      </c>
      <c r="C2040" t="s">
        <v>6834</v>
      </c>
      <c r="D2040" t="s">
        <v>1047</v>
      </c>
      <c r="E2040" t="s">
        <v>9928</v>
      </c>
      <c r="F2040" t="s">
        <v>10498</v>
      </c>
    </row>
    <row r="2041" spans="1:6">
      <c r="A2041" t="s">
        <v>4659</v>
      </c>
      <c r="B2041" t="s">
        <v>7936</v>
      </c>
      <c r="C2041" t="s">
        <v>4658</v>
      </c>
      <c r="D2041" t="s">
        <v>1047</v>
      </c>
      <c r="E2041" t="s">
        <v>9929</v>
      </c>
      <c r="F2041" t="s">
        <v>10498</v>
      </c>
    </row>
    <row r="2042" spans="1:6">
      <c r="A2042" t="s">
        <v>4674</v>
      </c>
      <c r="B2042" t="s">
        <v>7936</v>
      </c>
      <c r="C2042" t="s">
        <v>4673</v>
      </c>
      <c r="D2042" t="s">
        <v>1047</v>
      </c>
      <c r="E2042" t="s">
        <v>9930</v>
      </c>
      <c r="F2042" t="s">
        <v>10498</v>
      </c>
    </row>
    <row r="2043" spans="1:6">
      <c r="A2043" t="s">
        <v>4680</v>
      </c>
      <c r="B2043" t="s">
        <v>7936</v>
      </c>
      <c r="C2043" t="s">
        <v>4679</v>
      </c>
      <c r="D2043" t="s">
        <v>1047</v>
      </c>
      <c r="E2043" t="s">
        <v>9931</v>
      </c>
      <c r="F2043" t="s">
        <v>10498</v>
      </c>
    </row>
    <row r="2044" spans="1:6">
      <c r="A2044" t="s">
        <v>4696</v>
      </c>
      <c r="B2044" t="s">
        <v>7936</v>
      </c>
      <c r="C2044" t="s">
        <v>7460</v>
      </c>
      <c r="D2044" t="s">
        <v>1047</v>
      </c>
      <c r="E2044" t="s">
        <v>9932</v>
      </c>
      <c r="F2044" t="s">
        <v>10498</v>
      </c>
    </row>
    <row r="2045" spans="1:6">
      <c r="A2045" t="s">
        <v>4697</v>
      </c>
      <c r="B2045" t="s">
        <v>7936</v>
      </c>
      <c r="C2045" t="s">
        <v>7460</v>
      </c>
      <c r="D2045" t="s">
        <v>1047</v>
      </c>
      <c r="E2045" t="s">
        <v>9933</v>
      </c>
      <c r="F2045" t="s">
        <v>10498</v>
      </c>
    </row>
    <row r="2046" spans="1:6">
      <c r="A2046" t="s">
        <v>6837</v>
      </c>
      <c r="B2046" t="s">
        <v>7936</v>
      </c>
      <c r="C2046" t="s">
        <v>6836</v>
      </c>
      <c r="D2046" t="s">
        <v>1047</v>
      </c>
      <c r="E2046" t="s">
        <v>9934</v>
      </c>
      <c r="F2046" t="s">
        <v>10498</v>
      </c>
    </row>
    <row r="2047" spans="1:6">
      <c r="A2047" t="s">
        <v>4706</v>
      </c>
      <c r="B2047" t="s">
        <v>7936</v>
      </c>
      <c r="C2047" t="s">
        <v>7461</v>
      </c>
      <c r="D2047" t="s">
        <v>1047</v>
      </c>
      <c r="E2047" t="s">
        <v>9935</v>
      </c>
      <c r="F2047" t="s">
        <v>10498</v>
      </c>
    </row>
    <row r="2048" spans="1:6">
      <c r="A2048" t="s">
        <v>4709</v>
      </c>
      <c r="B2048" t="s">
        <v>7936</v>
      </c>
      <c r="C2048" t="s">
        <v>7462</v>
      </c>
      <c r="D2048" t="s">
        <v>1047</v>
      </c>
      <c r="E2048" t="s">
        <v>9936</v>
      </c>
      <c r="F2048" t="s">
        <v>10498</v>
      </c>
    </row>
    <row r="2049" spans="1:6">
      <c r="A2049" t="s">
        <v>4724</v>
      </c>
      <c r="B2049" t="s">
        <v>7936</v>
      </c>
      <c r="C2049" t="s">
        <v>4723</v>
      </c>
      <c r="D2049" t="s">
        <v>1047</v>
      </c>
      <c r="E2049" t="s">
        <v>9937</v>
      </c>
      <c r="F2049" t="s">
        <v>10498</v>
      </c>
    </row>
    <row r="2050" spans="1:6">
      <c r="A2050" t="s">
        <v>4729</v>
      </c>
      <c r="B2050" t="s">
        <v>7936</v>
      </c>
      <c r="C2050" t="s">
        <v>7463</v>
      </c>
      <c r="D2050" t="s">
        <v>1047</v>
      </c>
      <c r="E2050" t="s">
        <v>9938</v>
      </c>
      <c r="F2050" t="s">
        <v>10498</v>
      </c>
    </row>
    <row r="2051" spans="1:6">
      <c r="A2051" t="s">
        <v>4744</v>
      </c>
      <c r="B2051" t="s">
        <v>7936</v>
      </c>
      <c r="C2051" t="s">
        <v>7464</v>
      </c>
      <c r="D2051" t="s">
        <v>1047</v>
      </c>
      <c r="E2051" t="s">
        <v>9939</v>
      </c>
      <c r="F2051" t="s">
        <v>10498</v>
      </c>
    </row>
    <row r="2052" spans="1:6">
      <c r="A2052" t="s">
        <v>4750</v>
      </c>
      <c r="B2052" t="s">
        <v>7936</v>
      </c>
      <c r="C2052" t="s">
        <v>4749</v>
      </c>
      <c r="D2052" t="s">
        <v>1047</v>
      </c>
      <c r="E2052" t="s">
        <v>9940</v>
      </c>
      <c r="F2052" t="s">
        <v>10498</v>
      </c>
    </row>
    <row r="2053" spans="1:6">
      <c r="A2053" t="s">
        <v>4756</v>
      </c>
      <c r="B2053" t="s">
        <v>7936</v>
      </c>
      <c r="C2053" t="s">
        <v>4755</v>
      </c>
      <c r="D2053" t="s">
        <v>1047</v>
      </c>
      <c r="E2053" t="s">
        <v>9941</v>
      </c>
      <c r="F2053" t="s">
        <v>10498</v>
      </c>
    </row>
    <row r="2054" spans="1:6">
      <c r="A2054" t="s">
        <v>4765</v>
      </c>
      <c r="B2054" t="s">
        <v>7936</v>
      </c>
      <c r="C2054" t="s">
        <v>4764</v>
      </c>
      <c r="D2054" t="s">
        <v>1047</v>
      </c>
      <c r="E2054" t="s">
        <v>9942</v>
      </c>
      <c r="F2054" t="s">
        <v>10498</v>
      </c>
    </row>
    <row r="2055" spans="1:6">
      <c r="A2055" t="s">
        <v>4779</v>
      </c>
      <c r="B2055" t="s">
        <v>7936</v>
      </c>
      <c r="C2055" t="s">
        <v>4778</v>
      </c>
      <c r="D2055" t="s">
        <v>1047</v>
      </c>
      <c r="E2055" t="s">
        <v>9943</v>
      </c>
      <c r="F2055" t="s">
        <v>10498</v>
      </c>
    </row>
    <row r="2056" spans="1:6">
      <c r="A2056" t="s">
        <v>4732</v>
      </c>
      <c r="B2056" t="s">
        <v>7936</v>
      </c>
      <c r="C2056" t="s">
        <v>7465</v>
      </c>
      <c r="D2056" t="s">
        <v>1047</v>
      </c>
      <c r="E2056" t="s">
        <v>9944</v>
      </c>
      <c r="F2056" t="s">
        <v>10498</v>
      </c>
    </row>
    <row r="2057" spans="1:6">
      <c r="A2057" t="s">
        <v>4784</v>
      </c>
      <c r="B2057" t="s">
        <v>7936</v>
      </c>
      <c r="C2057" t="s">
        <v>7466</v>
      </c>
      <c r="D2057" t="s">
        <v>1047</v>
      </c>
      <c r="E2057" t="s">
        <v>9945</v>
      </c>
      <c r="F2057" t="s">
        <v>10498</v>
      </c>
    </row>
    <row r="2058" spans="1:6">
      <c r="A2058" t="s">
        <v>4787</v>
      </c>
      <c r="B2058" t="s">
        <v>7936</v>
      </c>
      <c r="C2058" t="s">
        <v>7467</v>
      </c>
      <c r="D2058" t="s">
        <v>1047</v>
      </c>
      <c r="E2058" t="s">
        <v>9946</v>
      </c>
      <c r="F2058" t="s">
        <v>10498</v>
      </c>
    </row>
    <row r="2059" spans="1:6">
      <c r="A2059" t="s">
        <v>4788</v>
      </c>
      <c r="B2059" t="s">
        <v>7936</v>
      </c>
      <c r="C2059" t="s">
        <v>7468</v>
      </c>
      <c r="D2059" t="s">
        <v>1047</v>
      </c>
      <c r="E2059" t="s">
        <v>9947</v>
      </c>
      <c r="F2059" t="s">
        <v>10498</v>
      </c>
    </row>
    <row r="2060" spans="1:6">
      <c r="A2060" t="s">
        <v>4806</v>
      </c>
      <c r="B2060" t="s">
        <v>7936</v>
      </c>
      <c r="C2060" t="s">
        <v>4805</v>
      </c>
      <c r="D2060" t="s">
        <v>1047</v>
      </c>
      <c r="E2060" t="s">
        <v>9948</v>
      </c>
      <c r="F2060" t="s">
        <v>10498</v>
      </c>
    </row>
    <row r="2061" spans="1:6">
      <c r="A2061" t="s">
        <v>4828</v>
      </c>
      <c r="B2061" t="s">
        <v>7936</v>
      </c>
      <c r="C2061" t="s">
        <v>4827</v>
      </c>
      <c r="D2061" t="s">
        <v>1047</v>
      </c>
      <c r="E2061" t="s">
        <v>9949</v>
      </c>
      <c r="F2061" t="s">
        <v>10498</v>
      </c>
    </row>
    <row r="2062" spans="1:6">
      <c r="A2062" t="s">
        <v>4838</v>
      </c>
      <c r="B2062" t="s">
        <v>7936</v>
      </c>
      <c r="C2062" t="s">
        <v>7469</v>
      </c>
      <c r="D2062" t="s">
        <v>1047</v>
      </c>
      <c r="E2062" t="s">
        <v>9950</v>
      </c>
      <c r="F2062" t="s">
        <v>10498</v>
      </c>
    </row>
    <row r="2063" spans="1:6">
      <c r="A2063" t="s">
        <v>4843</v>
      </c>
      <c r="B2063" t="s">
        <v>7936</v>
      </c>
      <c r="C2063" t="s">
        <v>7470</v>
      </c>
      <c r="D2063" t="s">
        <v>1047</v>
      </c>
      <c r="E2063" t="s">
        <v>9951</v>
      </c>
      <c r="F2063" t="s">
        <v>10498</v>
      </c>
    </row>
    <row r="2064" spans="1:6">
      <c r="A2064" t="s">
        <v>4858</v>
      </c>
      <c r="B2064" t="s">
        <v>7936</v>
      </c>
      <c r="C2064" t="s">
        <v>4857</v>
      </c>
      <c r="D2064" t="s">
        <v>1047</v>
      </c>
      <c r="E2064" t="s">
        <v>9952</v>
      </c>
      <c r="F2064" t="s">
        <v>10498</v>
      </c>
    </row>
    <row r="2065" spans="1:6">
      <c r="A2065" t="s">
        <v>4873</v>
      </c>
      <c r="B2065" t="s">
        <v>7936</v>
      </c>
      <c r="C2065" t="s">
        <v>4872</v>
      </c>
      <c r="D2065" t="s">
        <v>1047</v>
      </c>
      <c r="E2065" t="s">
        <v>9953</v>
      </c>
      <c r="F2065" t="s">
        <v>10498</v>
      </c>
    </row>
    <row r="2066" spans="1:6">
      <c r="A2066" t="s">
        <v>6838</v>
      </c>
      <c r="B2066" t="s">
        <v>7936</v>
      </c>
      <c r="C2066" t="s">
        <v>7471</v>
      </c>
      <c r="D2066" t="s">
        <v>1047</v>
      </c>
      <c r="E2066" t="s">
        <v>9954</v>
      </c>
      <c r="F2066" t="s">
        <v>10498</v>
      </c>
    </row>
    <row r="2067" spans="1:6">
      <c r="A2067" t="s">
        <v>4910</v>
      </c>
      <c r="B2067" t="s">
        <v>7936</v>
      </c>
      <c r="C2067" t="s">
        <v>7472</v>
      </c>
      <c r="D2067" t="s">
        <v>1047</v>
      </c>
      <c r="E2067" t="s">
        <v>9955</v>
      </c>
      <c r="F2067" t="s">
        <v>10498</v>
      </c>
    </row>
    <row r="2068" spans="1:6">
      <c r="A2068" t="s">
        <v>4918</v>
      </c>
      <c r="B2068" t="s">
        <v>7936</v>
      </c>
      <c r="C2068" t="s">
        <v>4917</v>
      </c>
      <c r="D2068" t="s">
        <v>1047</v>
      </c>
      <c r="E2068" t="s">
        <v>9956</v>
      </c>
      <c r="F2068" t="s">
        <v>10498</v>
      </c>
    </row>
    <row r="2069" spans="1:6">
      <c r="A2069" t="s">
        <v>6840</v>
      </c>
      <c r="B2069" t="s">
        <v>7936</v>
      </c>
      <c r="C2069" t="s">
        <v>6839</v>
      </c>
      <c r="D2069" t="s">
        <v>1047</v>
      </c>
      <c r="E2069" t="s">
        <v>9957</v>
      </c>
      <c r="F2069" t="s">
        <v>10498</v>
      </c>
    </row>
    <row r="2070" spans="1:6">
      <c r="A2070" t="s">
        <v>4932</v>
      </c>
      <c r="B2070" t="s">
        <v>7936</v>
      </c>
      <c r="C2070" t="s">
        <v>4931</v>
      </c>
      <c r="D2070" t="s">
        <v>1047</v>
      </c>
      <c r="E2070" t="s">
        <v>9958</v>
      </c>
      <c r="F2070" t="s">
        <v>10498</v>
      </c>
    </row>
    <row r="2071" spans="1:6">
      <c r="A2071" t="s">
        <v>4939</v>
      </c>
      <c r="B2071" t="s">
        <v>7936</v>
      </c>
      <c r="C2071" t="s">
        <v>7473</v>
      </c>
      <c r="D2071" t="s">
        <v>1047</v>
      </c>
      <c r="E2071" t="s">
        <v>9959</v>
      </c>
      <c r="F2071" t="s">
        <v>10498</v>
      </c>
    </row>
    <row r="2072" spans="1:6">
      <c r="A2072" t="s">
        <v>4945</v>
      </c>
      <c r="B2072" t="s">
        <v>7936</v>
      </c>
      <c r="C2072" t="s">
        <v>4944</v>
      </c>
      <c r="D2072" t="s">
        <v>1047</v>
      </c>
      <c r="E2072" t="s">
        <v>9960</v>
      </c>
      <c r="F2072" t="s">
        <v>10498</v>
      </c>
    </row>
    <row r="2073" spans="1:6">
      <c r="A2073" t="s">
        <v>4950</v>
      </c>
      <c r="B2073" t="s">
        <v>7936</v>
      </c>
      <c r="C2073" t="s">
        <v>4949</v>
      </c>
      <c r="D2073" t="s">
        <v>1047</v>
      </c>
      <c r="E2073" t="s">
        <v>9961</v>
      </c>
      <c r="F2073" t="s">
        <v>10498</v>
      </c>
    </row>
    <row r="2074" spans="1:6">
      <c r="A2074" t="s">
        <v>7150</v>
      </c>
      <c r="B2074" t="s">
        <v>7936</v>
      </c>
      <c r="C2074" t="s">
        <v>1206</v>
      </c>
      <c r="D2074" t="s">
        <v>1057</v>
      </c>
      <c r="E2074" t="s">
        <v>9962</v>
      </c>
      <c r="F2074" t="s">
        <v>10498</v>
      </c>
    </row>
    <row r="2075" spans="1:6">
      <c r="A2075" t="s">
        <v>4841</v>
      </c>
      <c r="B2075" t="s">
        <v>7936</v>
      </c>
      <c r="C2075" t="s">
        <v>7388</v>
      </c>
      <c r="D2075" t="s">
        <v>1057</v>
      </c>
      <c r="E2075" t="s">
        <v>9963</v>
      </c>
      <c r="F2075" t="s">
        <v>10656</v>
      </c>
    </row>
    <row r="2076" spans="1:6">
      <c r="A2076" t="s">
        <v>7151</v>
      </c>
      <c r="B2076" t="s">
        <v>7936</v>
      </c>
      <c r="C2076" t="s">
        <v>7474</v>
      </c>
      <c r="D2076" t="s">
        <v>1064</v>
      </c>
      <c r="E2076" t="s">
        <v>9964</v>
      </c>
      <c r="F2076" t="s">
        <v>10498</v>
      </c>
    </row>
    <row r="2077" spans="1:6">
      <c r="A2077" t="s">
        <v>7152</v>
      </c>
      <c r="B2077" t="s">
        <v>7936</v>
      </c>
      <c r="C2077" t="s">
        <v>7475</v>
      </c>
      <c r="D2077" t="s">
        <v>1064</v>
      </c>
      <c r="E2077" t="s">
        <v>9965</v>
      </c>
      <c r="F2077" t="s">
        <v>10498</v>
      </c>
    </row>
    <row r="2078" spans="1:6">
      <c r="A2078" t="s">
        <v>6841</v>
      </c>
      <c r="B2078" t="s">
        <v>7936</v>
      </c>
      <c r="C2078" t="s">
        <v>7476</v>
      </c>
      <c r="D2078" t="s">
        <v>1064</v>
      </c>
      <c r="E2078" t="s">
        <v>9966</v>
      </c>
      <c r="F2078" t="s">
        <v>10498</v>
      </c>
    </row>
    <row r="2079" spans="1:6">
      <c r="A2079" t="s">
        <v>7153</v>
      </c>
      <c r="B2079" t="s">
        <v>7936</v>
      </c>
      <c r="C2079" t="s">
        <v>4681</v>
      </c>
      <c r="D2079" t="s">
        <v>1064</v>
      </c>
      <c r="E2079" t="s">
        <v>9967</v>
      </c>
      <c r="F2079" t="s">
        <v>10498</v>
      </c>
    </row>
    <row r="2080" spans="1:6">
      <c r="A2080" t="s">
        <v>7154</v>
      </c>
      <c r="B2080" t="s">
        <v>7936</v>
      </c>
      <c r="C2080" t="s">
        <v>7477</v>
      </c>
      <c r="D2080" t="s">
        <v>1064</v>
      </c>
      <c r="E2080" t="s">
        <v>9968</v>
      </c>
      <c r="F2080" t="s">
        <v>10498</v>
      </c>
    </row>
    <row r="2081" spans="1:6">
      <c r="A2081" t="s">
        <v>7155</v>
      </c>
      <c r="B2081" t="s">
        <v>7936</v>
      </c>
      <c r="C2081" t="s">
        <v>7478</v>
      </c>
      <c r="D2081" t="s">
        <v>1064</v>
      </c>
      <c r="E2081" t="s">
        <v>9969</v>
      </c>
      <c r="F2081" t="s">
        <v>10498</v>
      </c>
    </row>
    <row r="2082" spans="1:6">
      <c r="A2082" t="s">
        <v>4577</v>
      </c>
      <c r="B2082" t="s">
        <v>7936</v>
      </c>
      <c r="C2082" t="s">
        <v>4576</v>
      </c>
      <c r="D2082" t="s">
        <v>4576</v>
      </c>
      <c r="E2082" t="s">
        <v>9970</v>
      </c>
      <c r="F2082" t="s">
        <v>10657</v>
      </c>
    </row>
    <row r="2083" spans="1:6">
      <c r="A2083" t="s">
        <v>7156</v>
      </c>
      <c r="B2083" t="s">
        <v>7936</v>
      </c>
      <c r="C2083" t="s">
        <v>7479</v>
      </c>
      <c r="D2083" t="s">
        <v>1081</v>
      </c>
      <c r="E2083" t="s">
        <v>9971</v>
      </c>
      <c r="F2083" t="s">
        <v>10498</v>
      </c>
    </row>
    <row r="2084" spans="1:6">
      <c r="A2084" t="s">
        <v>4656</v>
      </c>
      <c r="B2084" t="s">
        <v>7936</v>
      </c>
      <c r="C2084" t="s">
        <v>4655</v>
      </c>
      <c r="D2084" t="s">
        <v>1081</v>
      </c>
      <c r="E2084" t="s">
        <v>9972</v>
      </c>
      <c r="F2084" t="s">
        <v>10498</v>
      </c>
    </row>
    <row r="2085" spans="1:6">
      <c r="A2085" t="s">
        <v>4796</v>
      </c>
      <c r="B2085" t="s">
        <v>7936</v>
      </c>
      <c r="C2085" t="s">
        <v>4795</v>
      </c>
      <c r="D2085" t="s">
        <v>1081</v>
      </c>
      <c r="E2085" t="s">
        <v>9973</v>
      </c>
      <c r="F2085" t="s">
        <v>10498</v>
      </c>
    </row>
    <row r="2086" spans="1:6">
      <c r="A2086" t="s">
        <v>4802</v>
      </c>
      <c r="B2086" t="s">
        <v>7936</v>
      </c>
      <c r="C2086" t="s">
        <v>4801</v>
      </c>
      <c r="D2086" t="s">
        <v>1081</v>
      </c>
      <c r="E2086" t="s">
        <v>9974</v>
      </c>
      <c r="F2086" t="s">
        <v>10498</v>
      </c>
    </row>
    <row r="2087" spans="1:6">
      <c r="A2087" t="s">
        <v>7157</v>
      </c>
      <c r="B2087" t="s">
        <v>7936</v>
      </c>
      <c r="C2087" t="s">
        <v>4836</v>
      </c>
      <c r="D2087" t="s">
        <v>1081</v>
      </c>
      <c r="E2087" t="s">
        <v>9975</v>
      </c>
      <c r="F2087" t="s">
        <v>10498</v>
      </c>
    </row>
    <row r="2088" spans="1:6">
      <c r="A2088" t="s">
        <v>4837</v>
      </c>
      <c r="B2088" t="s">
        <v>7936</v>
      </c>
      <c r="C2088" t="s">
        <v>7480</v>
      </c>
      <c r="D2088" t="s">
        <v>1081</v>
      </c>
      <c r="E2088" t="s">
        <v>9976</v>
      </c>
      <c r="F2088" t="s">
        <v>10498</v>
      </c>
    </row>
    <row r="2089" spans="1:6">
      <c r="A2089" t="s">
        <v>4863</v>
      </c>
      <c r="B2089" t="s">
        <v>7936</v>
      </c>
      <c r="C2089" t="s">
        <v>7481</v>
      </c>
      <c r="D2089" t="s">
        <v>1081</v>
      </c>
      <c r="E2089" t="s">
        <v>9977</v>
      </c>
      <c r="F2089" t="s">
        <v>10498</v>
      </c>
    </row>
    <row r="2090" spans="1:6">
      <c r="A2090" t="s">
        <v>6842</v>
      </c>
      <c r="B2090" t="s">
        <v>7936</v>
      </c>
      <c r="C2090" t="s">
        <v>4865</v>
      </c>
      <c r="D2090" t="s">
        <v>1081</v>
      </c>
      <c r="E2090" t="s">
        <v>9978</v>
      </c>
      <c r="F2090" t="s">
        <v>10498</v>
      </c>
    </row>
    <row r="2091" spans="1:6">
      <c r="A2091" t="s">
        <v>4866</v>
      </c>
      <c r="B2091" t="s">
        <v>7936</v>
      </c>
      <c r="C2091" t="s">
        <v>4865</v>
      </c>
      <c r="D2091" t="s">
        <v>1081</v>
      </c>
      <c r="E2091" t="s">
        <v>9979</v>
      </c>
      <c r="F2091" t="s">
        <v>10498</v>
      </c>
    </row>
    <row r="2092" spans="1:6">
      <c r="A2092" t="s">
        <v>7158</v>
      </c>
      <c r="B2092" t="s">
        <v>7936</v>
      </c>
      <c r="C2092" t="s">
        <v>7482</v>
      </c>
      <c r="D2092" t="s">
        <v>1084</v>
      </c>
      <c r="E2092" t="s">
        <v>9980</v>
      </c>
      <c r="F2092" t="s">
        <v>10658</v>
      </c>
    </row>
    <row r="2093" spans="1:6">
      <c r="A2093" t="s">
        <v>6844</v>
      </c>
      <c r="B2093" t="s">
        <v>7936</v>
      </c>
      <c r="C2093" t="s">
        <v>6843</v>
      </c>
      <c r="D2093" t="s">
        <v>1084</v>
      </c>
      <c r="E2093" t="s">
        <v>9981</v>
      </c>
      <c r="F2093" t="s">
        <v>10498</v>
      </c>
    </row>
    <row r="2094" spans="1:6">
      <c r="A2094" t="s">
        <v>4618</v>
      </c>
      <c r="B2094" t="s">
        <v>7936</v>
      </c>
      <c r="C2094" t="s">
        <v>4617</v>
      </c>
      <c r="D2094" t="s">
        <v>1084</v>
      </c>
      <c r="E2094" t="s">
        <v>9982</v>
      </c>
      <c r="F2094" t="s">
        <v>10659</v>
      </c>
    </row>
    <row r="2095" spans="1:6">
      <c r="A2095" t="s">
        <v>6846</v>
      </c>
      <c r="B2095" t="s">
        <v>7936</v>
      </c>
      <c r="C2095" t="s">
        <v>6845</v>
      </c>
      <c r="D2095" t="s">
        <v>1084</v>
      </c>
      <c r="E2095" t="s">
        <v>9983</v>
      </c>
      <c r="F2095" t="s">
        <v>10498</v>
      </c>
    </row>
    <row r="2096" spans="1:6">
      <c r="A2096" t="s">
        <v>6848</v>
      </c>
      <c r="B2096" t="s">
        <v>7936</v>
      </c>
      <c r="C2096" t="s">
        <v>6847</v>
      </c>
      <c r="D2096" t="s">
        <v>1084</v>
      </c>
      <c r="E2096" t="s">
        <v>9984</v>
      </c>
      <c r="F2096" t="s">
        <v>10498</v>
      </c>
    </row>
    <row r="2097" spans="1:6">
      <c r="A2097" t="s">
        <v>4808</v>
      </c>
      <c r="B2097" t="s">
        <v>7936</v>
      </c>
      <c r="C2097" t="s">
        <v>4807</v>
      </c>
      <c r="D2097" t="s">
        <v>1084</v>
      </c>
      <c r="E2097" t="s">
        <v>9985</v>
      </c>
      <c r="F2097" t="s">
        <v>10660</v>
      </c>
    </row>
    <row r="2098" spans="1:6">
      <c r="A2098" t="s">
        <v>1162</v>
      </c>
      <c r="B2098" t="s">
        <v>7936</v>
      </c>
      <c r="C2098" t="s">
        <v>4855</v>
      </c>
      <c r="D2098" t="s">
        <v>1088</v>
      </c>
      <c r="E2098" t="s">
        <v>9986</v>
      </c>
      <c r="F2098" t="s">
        <v>10498</v>
      </c>
    </row>
    <row r="2099" spans="1:6">
      <c r="A2099" t="s">
        <v>4856</v>
      </c>
      <c r="B2099" t="s">
        <v>7936</v>
      </c>
      <c r="C2099" t="s">
        <v>4855</v>
      </c>
      <c r="D2099" t="s">
        <v>1088</v>
      </c>
      <c r="E2099" t="s">
        <v>9987</v>
      </c>
      <c r="F2099" t="s">
        <v>10498</v>
      </c>
    </row>
    <row r="2100" spans="1:6">
      <c r="A2100" t="s">
        <v>4543</v>
      </c>
      <c r="B2100" t="s">
        <v>7936</v>
      </c>
      <c r="C2100" t="s">
        <v>4541</v>
      </c>
      <c r="D2100" t="s">
        <v>4542</v>
      </c>
      <c r="E2100" t="s">
        <v>9988</v>
      </c>
      <c r="F2100" t="s">
        <v>10498</v>
      </c>
    </row>
    <row r="2101" spans="1:6">
      <c r="A2101" t="s">
        <v>6849</v>
      </c>
      <c r="B2101" t="s">
        <v>7936</v>
      </c>
      <c r="C2101" t="s">
        <v>7483</v>
      </c>
      <c r="D2101" t="s">
        <v>4542</v>
      </c>
      <c r="E2101" t="s">
        <v>9989</v>
      </c>
      <c r="F2101" t="s">
        <v>10498</v>
      </c>
    </row>
    <row r="2102" spans="1:6">
      <c r="A2102" t="s">
        <v>4690</v>
      </c>
      <c r="B2102" t="s">
        <v>7936</v>
      </c>
      <c r="C2102" t="s">
        <v>4689</v>
      </c>
      <c r="D2102" t="s">
        <v>4542</v>
      </c>
      <c r="E2102" t="s">
        <v>9990</v>
      </c>
      <c r="F2102" t="s">
        <v>10498</v>
      </c>
    </row>
    <row r="2103" spans="1:6">
      <c r="A2103" t="s">
        <v>6850</v>
      </c>
      <c r="B2103" t="s">
        <v>7936</v>
      </c>
      <c r="C2103" t="s">
        <v>7484</v>
      </c>
      <c r="D2103" t="s">
        <v>4542</v>
      </c>
      <c r="E2103" t="s">
        <v>9991</v>
      </c>
      <c r="F2103" t="s">
        <v>10498</v>
      </c>
    </row>
    <row r="2104" spans="1:6">
      <c r="A2104" t="s">
        <v>1280</v>
      </c>
      <c r="B2104" t="s">
        <v>7936</v>
      </c>
      <c r="C2104" t="s">
        <v>6851</v>
      </c>
      <c r="D2104" t="s">
        <v>4542</v>
      </c>
      <c r="E2104" t="s">
        <v>9992</v>
      </c>
      <c r="F2104" t="s">
        <v>10498</v>
      </c>
    </row>
    <row r="2105" spans="1:6">
      <c r="A2105" t="s">
        <v>7159</v>
      </c>
      <c r="B2105" t="s">
        <v>7936</v>
      </c>
      <c r="C2105" t="s">
        <v>7485</v>
      </c>
      <c r="D2105" t="s">
        <v>1119</v>
      </c>
      <c r="E2105" t="s">
        <v>9993</v>
      </c>
      <c r="F2105" t="s">
        <v>10498</v>
      </c>
    </row>
    <row r="2106" spans="1:6">
      <c r="A2106" t="s">
        <v>4498</v>
      </c>
      <c r="B2106" t="s">
        <v>7936</v>
      </c>
      <c r="C2106" t="s">
        <v>4496</v>
      </c>
      <c r="D2106" t="s">
        <v>4497</v>
      </c>
      <c r="E2106" t="s">
        <v>9994</v>
      </c>
      <c r="F2106" t="s">
        <v>10498</v>
      </c>
    </row>
    <row r="2107" spans="1:6">
      <c r="A2107" t="s">
        <v>4612</v>
      </c>
      <c r="B2107" t="s">
        <v>7936</v>
      </c>
      <c r="C2107" t="s">
        <v>4611</v>
      </c>
      <c r="D2107" t="s">
        <v>4497</v>
      </c>
      <c r="E2107" t="s">
        <v>9995</v>
      </c>
      <c r="F2107" t="s">
        <v>10498</v>
      </c>
    </row>
    <row r="2108" spans="1:6">
      <c r="A2108" t="s">
        <v>4956</v>
      </c>
      <c r="B2108" t="s">
        <v>7936</v>
      </c>
      <c r="C2108" t="s">
        <v>4955</v>
      </c>
      <c r="D2108" t="s">
        <v>4497</v>
      </c>
      <c r="E2108" t="s">
        <v>9996</v>
      </c>
      <c r="F2108" t="s">
        <v>10498</v>
      </c>
    </row>
    <row r="2109" spans="1:6">
      <c r="A2109" t="s">
        <v>4686</v>
      </c>
      <c r="B2109" t="s">
        <v>7936</v>
      </c>
      <c r="C2109" t="s">
        <v>4685</v>
      </c>
      <c r="D2109" t="s">
        <v>4497</v>
      </c>
      <c r="E2109" t="s">
        <v>9997</v>
      </c>
      <c r="F2109" t="s">
        <v>10498</v>
      </c>
    </row>
    <row r="2110" spans="1:6">
      <c r="A2110" t="s">
        <v>4759</v>
      </c>
      <c r="B2110" t="s">
        <v>7936</v>
      </c>
      <c r="C2110" t="s">
        <v>7486</v>
      </c>
      <c r="D2110" t="s">
        <v>4497</v>
      </c>
      <c r="E2110" t="s">
        <v>9998</v>
      </c>
      <c r="F2110" t="s">
        <v>10498</v>
      </c>
    </row>
    <row r="2111" spans="1:6">
      <c r="A2111" t="s">
        <v>7160</v>
      </c>
      <c r="B2111" t="s">
        <v>7936</v>
      </c>
      <c r="C2111" t="s">
        <v>3514</v>
      </c>
      <c r="D2111" t="s">
        <v>1121</v>
      </c>
      <c r="E2111" t="s">
        <v>9999</v>
      </c>
      <c r="F2111" t="s">
        <v>10498</v>
      </c>
    </row>
    <row r="2112" spans="1:6">
      <c r="A2112" t="s">
        <v>7161</v>
      </c>
      <c r="B2112" t="s">
        <v>7936</v>
      </c>
      <c r="C2112" t="s">
        <v>7487</v>
      </c>
      <c r="D2112" t="s">
        <v>1121</v>
      </c>
      <c r="E2112" t="s">
        <v>10000</v>
      </c>
      <c r="F2112" t="s">
        <v>10498</v>
      </c>
    </row>
    <row r="2113" spans="1:6">
      <c r="A2113" t="s">
        <v>4606</v>
      </c>
      <c r="B2113" t="s">
        <v>7936</v>
      </c>
      <c r="C2113" t="s">
        <v>4605</v>
      </c>
      <c r="D2113" t="s">
        <v>1128</v>
      </c>
      <c r="E2113" t="s">
        <v>10001</v>
      </c>
      <c r="F2113" t="s">
        <v>10661</v>
      </c>
    </row>
    <row r="2114" spans="1:6">
      <c r="A2114" t="s">
        <v>4648</v>
      </c>
      <c r="B2114" t="s">
        <v>7936</v>
      </c>
      <c r="C2114" t="s">
        <v>4647</v>
      </c>
      <c r="D2114" t="s">
        <v>1134</v>
      </c>
      <c r="E2114" t="s">
        <v>10002</v>
      </c>
      <c r="F2114" t="s">
        <v>10498</v>
      </c>
    </row>
    <row r="2115" spans="1:6">
      <c r="A2115" t="s">
        <v>4829</v>
      </c>
      <c r="B2115" t="s">
        <v>7936</v>
      </c>
      <c r="C2115" t="s">
        <v>7488</v>
      </c>
      <c r="D2115" t="s">
        <v>1134</v>
      </c>
      <c r="E2115" t="s">
        <v>10003</v>
      </c>
      <c r="F2115" t="s">
        <v>10498</v>
      </c>
    </row>
    <row r="2116" spans="1:6">
      <c r="A2116" t="s">
        <v>4852</v>
      </c>
      <c r="B2116" t="s">
        <v>7936</v>
      </c>
      <c r="C2116" t="s">
        <v>4851</v>
      </c>
      <c r="D2116" t="s">
        <v>1134</v>
      </c>
      <c r="E2116" t="s">
        <v>10004</v>
      </c>
      <c r="F2116" t="s">
        <v>10498</v>
      </c>
    </row>
    <row r="2117" spans="1:6">
      <c r="A2117" t="s">
        <v>4901</v>
      </c>
      <c r="B2117" t="s">
        <v>7936</v>
      </c>
      <c r="C2117" t="s">
        <v>4900</v>
      </c>
      <c r="D2117" t="s">
        <v>1134</v>
      </c>
      <c r="E2117" t="s">
        <v>10005</v>
      </c>
      <c r="F2117" t="s">
        <v>10498</v>
      </c>
    </row>
    <row r="2118" spans="1:6">
      <c r="A2118" t="s">
        <v>4646</v>
      </c>
      <c r="B2118" t="s">
        <v>7936</v>
      </c>
      <c r="C2118" t="s">
        <v>4645</v>
      </c>
      <c r="D2118" t="s">
        <v>1165</v>
      </c>
      <c r="E2118" t="s">
        <v>10006</v>
      </c>
      <c r="F2118" t="s">
        <v>10498</v>
      </c>
    </row>
    <row r="2119" spans="1:6">
      <c r="A2119" t="s">
        <v>4708</v>
      </c>
      <c r="B2119" t="s">
        <v>7936</v>
      </c>
      <c r="C2119" t="s">
        <v>4707</v>
      </c>
      <c r="D2119" t="s">
        <v>1165</v>
      </c>
      <c r="E2119" t="s">
        <v>10007</v>
      </c>
      <c r="F2119" t="s">
        <v>10662</v>
      </c>
    </row>
    <row r="2120" spans="1:6">
      <c r="A2120" t="s">
        <v>4597</v>
      </c>
      <c r="B2120" t="s">
        <v>7936</v>
      </c>
      <c r="C2120" t="s">
        <v>7489</v>
      </c>
      <c r="D2120" t="s">
        <v>4596</v>
      </c>
      <c r="E2120" t="s">
        <v>10008</v>
      </c>
      <c r="F2120" t="s">
        <v>10498</v>
      </c>
    </row>
    <row r="2121" spans="1:6">
      <c r="A2121" t="s">
        <v>4457</v>
      </c>
      <c r="B2121" t="s">
        <v>7936</v>
      </c>
      <c r="C2121" t="s">
        <v>4456</v>
      </c>
      <c r="D2121" t="s">
        <v>1246</v>
      </c>
      <c r="E2121" t="s">
        <v>10009</v>
      </c>
      <c r="F2121" t="s">
        <v>10663</v>
      </c>
    </row>
    <row r="2122" spans="1:6">
      <c r="A2122" t="s">
        <v>4461</v>
      </c>
      <c r="B2122" t="s">
        <v>7936</v>
      </c>
      <c r="C2122" t="s">
        <v>4460</v>
      </c>
      <c r="D2122" t="s">
        <v>1246</v>
      </c>
      <c r="E2122" t="s">
        <v>10010</v>
      </c>
      <c r="F2122" t="s">
        <v>10664</v>
      </c>
    </row>
    <row r="2123" spans="1:6">
      <c r="A2123" t="s">
        <v>4524</v>
      </c>
      <c r="B2123" t="s">
        <v>7936</v>
      </c>
      <c r="C2123" t="s">
        <v>4523</v>
      </c>
      <c r="D2123" t="s">
        <v>1246</v>
      </c>
      <c r="E2123" t="s">
        <v>10011</v>
      </c>
      <c r="F2123" t="s">
        <v>10665</v>
      </c>
    </row>
    <row r="2124" spans="1:6">
      <c r="A2124" t="s">
        <v>4531</v>
      </c>
      <c r="B2124" t="s">
        <v>7936</v>
      </c>
      <c r="C2124" t="s">
        <v>7490</v>
      </c>
      <c r="D2124" t="s">
        <v>1246</v>
      </c>
      <c r="E2124" t="s">
        <v>10012</v>
      </c>
      <c r="F2124" t="s">
        <v>10666</v>
      </c>
    </row>
    <row r="2125" spans="1:6">
      <c r="A2125" t="s">
        <v>4548</v>
      </c>
      <c r="B2125" t="s">
        <v>7936</v>
      </c>
      <c r="C2125" t="s">
        <v>4547</v>
      </c>
      <c r="D2125" t="s">
        <v>1246</v>
      </c>
      <c r="E2125" t="s">
        <v>10013</v>
      </c>
      <c r="F2125" t="s">
        <v>10665</v>
      </c>
    </row>
    <row r="2126" spans="1:6">
      <c r="A2126" t="s">
        <v>4552</v>
      </c>
      <c r="B2126" t="s">
        <v>7936</v>
      </c>
      <c r="C2126" t="s">
        <v>4551</v>
      </c>
      <c r="D2126" t="s">
        <v>1246</v>
      </c>
      <c r="E2126" t="s">
        <v>10014</v>
      </c>
      <c r="F2126" t="s">
        <v>10663</v>
      </c>
    </row>
    <row r="2127" spans="1:6">
      <c r="A2127" t="s">
        <v>4553</v>
      </c>
      <c r="B2127" t="s">
        <v>7936</v>
      </c>
      <c r="C2127" t="s">
        <v>7491</v>
      </c>
      <c r="D2127" t="s">
        <v>1246</v>
      </c>
      <c r="E2127" t="s">
        <v>10015</v>
      </c>
      <c r="F2127" t="s">
        <v>10665</v>
      </c>
    </row>
    <row r="2128" spans="1:6">
      <c r="A2128" t="s">
        <v>4554</v>
      </c>
      <c r="B2128" t="s">
        <v>7936</v>
      </c>
      <c r="C2128" t="s">
        <v>7492</v>
      </c>
      <c r="D2128" t="s">
        <v>1246</v>
      </c>
      <c r="E2128" t="s">
        <v>10016</v>
      </c>
      <c r="F2128" t="s">
        <v>10663</v>
      </c>
    </row>
    <row r="2129" spans="1:6">
      <c r="A2129" t="s">
        <v>4555</v>
      </c>
      <c r="B2129" t="s">
        <v>7936</v>
      </c>
      <c r="C2129" t="s">
        <v>7493</v>
      </c>
      <c r="D2129" t="s">
        <v>1246</v>
      </c>
      <c r="E2129" t="s">
        <v>10017</v>
      </c>
      <c r="F2129" t="s">
        <v>10665</v>
      </c>
    </row>
    <row r="2130" spans="1:6">
      <c r="A2130" t="s">
        <v>4557</v>
      </c>
      <c r="B2130" t="s">
        <v>7936</v>
      </c>
      <c r="C2130" t="s">
        <v>4556</v>
      </c>
      <c r="D2130" t="s">
        <v>1246</v>
      </c>
      <c r="E2130" t="s">
        <v>10018</v>
      </c>
      <c r="F2130" t="s">
        <v>10665</v>
      </c>
    </row>
    <row r="2131" spans="1:6">
      <c r="A2131" t="s">
        <v>4561</v>
      </c>
      <c r="B2131" t="s">
        <v>7936</v>
      </c>
      <c r="C2131" t="s">
        <v>4560</v>
      </c>
      <c r="D2131" t="s">
        <v>1246</v>
      </c>
      <c r="E2131" t="s">
        <v>10019</v>
      </c>
      <c r="F2131" t="s">
        <v>10665</v>
      </c>
    </row>
    <row r="2132" spans="1:6">
      <c r="A2132" t="s">
        <v>4569</v>
      </c>
      <c r="B2132" t="s">
        <v>7936</v>
      </c>
      <c r="C2132" t="s">
        <v>4568</v>
      </c>
      <c r="D2132" t="s">
        <v>1246</v>
      </c>
      <c r="E2132" t="s">
        <v>10020</v>
      </c>
      <c r="F2132" t="s">
        <v>10666</v>
      </c>
    </row>
    <row r="2133" spans="1:6">
      <c r="A2133" t="s">
        <v>4575</v>
      </c>
      <c r="B2133" t="s">
        <v>7936</v>
      </c>
      <c r="C2133" t="s">
        <v>7494</v>
      </c>
      <c r="D2133" t="s">
        <v>1246</v>
      </c>
      <c r="E2133" t="s">
        <v>10021</v>
      </c>
      <c r="F2133" t="s">
        <v>10663</v>
      </c>
    </row>
    <row r="2134" spans="1:6">
      <c r="A2134" t="s">
        <v>4584</v>
      </c>
      <c r="B2134" t="s">
        <v>7936</v>
      </c>
      <c r="C2134" t="s">
        <v>4583</v>
      </c>
      <c r="D2134" t="s">
        <v>1246</v>
      </c>
      <c r="E2134" t="s">
        <v>10022</v>
      </c>
      <c r="F2134" t="s">
        <v>10663</v>
      </c>
    </row>
    <row r="2135" spans="1:6">
      <c r="A2135" t="s">
        <v>4614</v>
      </c>
      <c r="B2135" t="s">
        <v>7936</v>
      </c>
      <c r="C2135" t="s">
        <v>4613</v>
      </c>
      <c r="D2135" t="s">
        <v>1246</v>
      </c>
      <c r="E2135" t="s">
        <v>10023</v>
      </c>
      <c r="F2135" t="s">
        <v>10664</v>
      </c>
    </row>
    <row r="2136" spans="1:6">
      <c r="A2136" t="s">
        <v>4620</v>
      </c>
      <c r="B2136" t="s">
        <v>7936</v>
      </c>
      <c r="C2136" t="s">
        <v>4619</v>
      </c>
      <c r="D2136" t="s">
        <v>1246</v>
      </c>
      <c r="E2136" t="s">
        <v>10024</v>
      </c>
      <c r="F2136" t="s">
        <v>10665</v>
      </c>
    </row>
    <row r="2137" spans="1:6">
      <c r="A2137" t="s">
        <v>4622</v>
      </c>
      <c r="B2137" t="s">
        <v>7936</v>
      </c>
      <c r="C2137" t="s">
        <v>4621</v>
      </c>
      <c r="D2137" t="s">
        <v>1246</v>
      </c>
      <c r="E2137" t="s">
        <v>10025</v>
      </c>
      <c r="F2137" t="s">
        <v>10664</v>
      </c>
    </row>
    <row r="2138" spans="1:6">
      <c r="A2138" t="s">
        <v>4624</v>
      </c>
      <c r="B2138" t="s">
        <v>7936</v>
      </c>
      <c r="C2138" t="s">
        <v>4623</v>
      </c>
      <c r="D2138" t="s">
        <v>1246</v>
      </c>
      <c r="E2138" t="s">
        <v>10026</v>
      </c>
      <c r="F2138" t="s">
        <v>10666</v>
      </c>
    </row>
    <row r="2139" spans="1:6">
      <c r="A2139" t="s">
        <v>7162</v>
      </c>
      <c r="B2139" t="s">
        <v>7936</v>
      </c>
      <c r="C2139" t="s">
        <v>7495</v>
      </c>
      <c r="D2139" t="s">
        <v>1246</v>
      </c>
      <c r="E2139" t="s">
        <v>10027</v>
      </c>
      <c r="F2139" t="s">
        <v>10665</v>
      </c>
    </row>
    <row r="2140" spans="1:6">
      <c r="A2140" t="s">
        <v>4652</v>
      </c>
      <c r="B2140" t="s">
        <v>7936</v>
      </c>
      <c r="C2140" t="s">
        <v>4651</v>
      </c>
      <c r="D2140" t="s">
        <v>1246</v>
      </c>
      <c r="E2140" t="s">
        <v>10028</v>
      </c>
      <c r="F2140" t="s">
        <v>10664</v>
      </c>
    </row>
    <row r="2141" spans="1:6">
      <c r="A2141" t="s">
        <v>4657</v>
      </c>
      <c r="B2141" t="s">
        <v>7936</v>
      </c>
      <c r="C2141" t="s">
        <v>7496</v>
      </c>
      <c r="D2141" t="s">
        <v>1246</v>
      </c>
      <c r="E2141" t="s">
        <v>10029</v>
      </c>
      <c r="F2141" t="s">
        <v>10664</v>
      </c>
    </row>
    <row r="2142" spans="1:6">
      <c r="A2142" t="s">
        <v>4665</v>
      </c>
      <c r="B2142" t="s">
        <v>7936</v>
      </c>
      <c r="C2142" t="s">
        <v>4664</v>
      </c>
      <c r="D2142" t="s">
        <v>1246</v>
      </c>
      <c r="E2142" t="s">
        <v>10030</v>
      </c>
      <c r="F2142" t="s">
        <v>10665</v>
      </c>
    </row>
    <row r="2143" spans="1:6">
      <c r="A2143" t="s">
        <v>4667</v>
      </c>
      <c r="B2143" t="s">
        <v>7936</v>
      </c>
      <c r="C2143" t="s">
        <v>4666</v>
      </c>
      <c r="D2143" t="s">
        <v>1246</v>
      </c>
      <c r="E2143" t="s">
        <v>10031</v>
      </c>
      <c r="F2143" t="s">
        <v>10664</v>
      </c>
    </row>
    <row r="2144" spans="1:6">
      <c r="A2144" t="s">
        <v>4682</v>
      </c>
      <c r="B2144" t="s">
        <v>7936</v>
      </c>
      <c r="C2144" t="s">
        <v>4681</v>
      </c>
      <c r="D2144" t="s">
        <v>1246</v>
      </c>
      <c r="E2144" t="s">
        <v>10032</v>
      </c>
      <c r="F2144" t="s">
        <v>10664</v>
      </c>
    </row>
    <row r="2145" spans="1:6">
      <c r="A2145" t="s">
        <v>4692</v>
      </c>
      <c r="B2145" t="s">
        <v>7936</v>
      </c>
      <c r="C2145" t="s">
        <v>4691</v>
      </c>
      <c r="D2145" t="s">
        <v>1246</v>
      </c>
      <c r="E2145" t="s">
        <v>10033</v>
      </c>
      <c r="F2145" t="s">
        <v>10665</v>
      </c>
    </row>
    <row r="2146" spans="1:6">
      <c r="A2146" t="s">
        <v>4695</v>
      </c>
      <c r="B2146" t="s">
        <v>7936</v>
      </c>
      <c r="C2146" t="s">
        <v>7497</v>
      </c>
      <c r="D2146" t="s">
        <v>1246</v>
      </c>
      <c r="E2146" t="s">
        <v>10034</v>
      </c>
      <c r="F2146" t="s">
        <v>10663</v>
      </c>
    </row>
    <row r="2147" spans="1:6">
      <c r="A2147" t="s">
        <v>4700</v>
      </c>
      <c r="B2147" t="s">
        <v>7936</v>
      </c>
      <c r="C2147" t="s">
        <v>7498</v>
      </c>
      <c r="D2147" t="s">
        <v>1246</v>
      </c>
      <c r="E2147" t="s">
        <v>10035</v>
      </c>
      <c r="F2147" t="s">
        <v>10666</v>
      </c>
    </row>
    <row r="2148" spans="1:6">
      <c r="A2148" t="s">
        <v>4702</v>
      </c>
      <c r="B2148" t="s">
        <v>7936</v>
      </c>
      <c r="C2148" t="s">
        <v>4701</v>
      </c>
      <c r="D2148" t="s">
        <v>1246</v>
      </c>
      <c r="E2148" t="s">
        <v>10036</v>
      </c>
      <c r="F2148" t="s">
        <v>10664</v>
      </c>
    </row>
    <row r="2149" spans="1:6">
      <c r="A2149" t="s">
        <v>4704</v>
      </c>
      <c r="B2149" t="s">
        <v>7936</v>
      </c>
      <c r="C2149" t="s">
        <v>4703</v>
      </c>
      <c r="D2149" t="s">
        <v>1246</v>
      </c>
      <c r="E2149" t="s">
        <v>10037</v>
      </c>
      <c r="F2149" t="s">
        <v>10667</v>
      </c>
    </row>
    <row r="2150" spans="1:6">
      <c r="A2150" t="s">
        <v>4705</v>
      </c>
      <c r="B2150" t="s">
        <v>7936</v>
      </c>
      <c r="C2150" t="s">
        <v>7499</v>
      </c>
      <c r="D2150" t="s">
        <v>1246</v>
      </c>
      <c r="E2150" t="s">
        <v>10038</v>
      </c>
      <c r="F2150" t="s">
        <v>10666</v>
      </c>
    </row>
    <row r="2151" spans="1:6">
      <c r="A2151" t="s">
        <v>4711</v>
      </c>
      <c r="B2151" t="s">
        <v>7936</v>
      </c>
      <c r="C2151" t="s">
        <v>4710</v>
      </c>
      <c r="D2151" t="s">
        <v>1246</v>
      </c>
      <c r="E2151" t="s">
        <v>10039</v>
      </c>
      <c r="F2151" t="s">
        <v>10663</v>
      </c>
    </row>
    <row r="2152" spans="1:6">
      <c r="A2152" t="s">
        <v>4717</v>
      </c>
      <c r="B2152" t="s">
        <v>7936</v>
      </c>
      <c r="C2152" t="s">
        <v>4716</v>
      </c>
      <c r="D2152" t="s">
        <v>1246</v>
      </c>
      <c r="E2152" t="s">
        <v>10040</v>
      </c>
      <c r="F2152" t="s">
        <v>10664</v>
      </c>
    </row>
    <row r="2153" spans="1:6">
      <c r="A2153" t="s">
        <v>4726</v>
      </c>
      <c r="B2153" t="s">
        <v>7936</v>
      </c>
      <c r="C2153" t="s">
        <v>4725</v>
      </c>
      <c r="D2153" t="s">
        <v>1246</v>
      </c>
      <c r="E2153" t="s">
        <v>10041</v>
      </c>
      <c r="F2153" t="s">
        <v>10665</v>
      </c>
    </row>
    <row r="2154" spans="1:6">
      <c r="A2154" t="s">
        <v>4728</v>
      </c>
      <c r="B2154" t="s">
        <v>7936</v>
      </c>
      <c r="C2154" t="s">
        <v>4727</v>
      </c>
      <c r="D2154" t="s">
        <v>1246</v>
      </c>
      <c r="E2154" t="s">
        <v>10042</v>
      </c>
      <c r="F2154" t="s">
        <v>10665</v>
      </c>
    </row>
    <row r="2155" spans="1:6">
      <c r="A2155" t="s">
        <v>4731</v>
      </c>
      <c r="B2155" t="s">
        <v>7936</v>
      </c>
      <c r="C2155" t="s">
        <v>4730</v>
      </c>
      <c r="D2155" t="s">
        <v>1246</v>
      </c>
      <c r="E2155" t="s">
        <v>10043</v>
      </c>
      <c r="F2155" t="s">
        <v>10666</v>
      </c>
    </row>
    <row r="2156" spans="1:6">
      <c r="A2156" t="s">
        <v>4734</v>
      </c>
      <c r="B2156" t="s">
        <v>7936</v>
      </c>
      <c r="C2156" t="s">
        <v>4733</v>
      </c>
      <c r="D2156" t="s">
        <v>1246</v>
      </c>
      <c r="E2156" t="s">
        <v>10044</v>
      </c>
      <c r="F2156" t="s">
        <v>10498</v>
      </c>
    </row>
    <row r="2157" spans="1:6">
      <c r="A2157" t="s">
        <v>4775</v>
      </c>
      <c r="B2157" t="s">
        <v>7936</v>
      </c>
      <c r="C2157" t="s">
        <v>4774</v>
      </c>
      <c r="D2157" t="s">
        <v>1246</v>
      </c>
      <c r="E2157" t="s">
        <v>10045</v>
      </c>
      <c r="F2157" t="s">
        <v>10665</v>
      </c>
    </row>
    <row r="2158" spans="1:6">
      <c r="A2158" t="s">
        <v>4783</v>
      </c>
      <c r="B2158" t="s">
        <v>7936</v>
      </c>
      <c r="C2158" t="s">
        <v>4782</v>
      </c>
      <c r="D2158" t="s">
        <v>1246</v>
      </c>
      <c r="E2158" t="s">
        <v>10046</v>
      </c>
      <c r="F2158" t="s">
        <v>10665</v>
      </c>
    </row>
    <row r="2159" spans="1:6">
      <c r="A2159" t="s">
        <v>4786</v>
      </c>
      <c r="B2159" t="s">
        <v>7936</v>
      </c>
      <c r="C2159" t="s">
        <v>4785</v>
      </c>
      <c r="D2159" t="s">
        <v>1246</v>
      </c>
      <c r="E2159" t="s">
        <v>10047</v>
      </c>
      <c r="F2159" t="s">
        <v>10665</v>
      </c>
    </row>
    <row r="2160" spans="1:6">
      <c r="A2160" t="s">
        <v>4798</v>
      </c>
      <c r="B2160" t="s">
        <v>7936</v>
      </c>
      <c r="C2160" t="s">
        <v>4797</v>
      </c>
      <c r="D2160" t="s">
        <v>1246</v>
      </c>
      <c r="E2160" t="s">
        <v>10048</v>
      </c>
      <c r="F2160" t="s">
        <v>10664</v>
      </c>
    </row>
    <row r="2161" spans="1:6">
      <c r="A2161" t="s">
        <v>7163</v>
      </c>
      <c r="B2161" t="s">
        <v>7936</v>
      </c>
      <c r="C2161" t="s">
        <v>7500</v>
      </c>
      <c r="D2161" t="s">
        <v>1246</v>
      </c>
      <c r="E2161" t="s">
        <v>10049</v>
      </c>
      <c r="F2161" t="s">
        <v>10498</v>
      </c>
    </row>
    <row r="2162" spans="1:6">
      <c r="A2162" t="s">
        <v>4816</v>
      </c>
      <c r="B2162" t="s">
        <v>7936</v>
      </c>
      <c r="C2162" t="s">
        <v>4815</v>
      </c>
      <c r="D2162" t="s">
        <v>1246</v>
      </c>
      <c r="E2162" t="s">
        <v>10050</v>
      </c>
      <c r="F2162" t="s">
        <v>10663</v>
      </c>
    </row>
    <row r="2163" spans="1:6">
      <c r="A2163" t="s">
        <v>4842</v>
      </c>
      <c r="B2163" t="s">
        <v>7936</v>
      </c>
      <c r="C2163" t="s">
        <v>7501</v>
      </c>
      <c r="D2163" t="s">
        <v>1246</v>
      </c>
      <c r="E2163" t="s">
        <v>10051</v>
      </c>
      <c r="F2163" t="s">
        <v>10664</v>
      </c>
    </row>
    <row r="2164" spans="1:6">
      <c r="A2164" t="s">
        <v>4850</v>
      </c>
      <c r="B2164" t="s">
        <v>7936</v>
      </c>
      <c r="C2164" t="s">
        <v>7502</v>
      </c>
      <c r="D2164" t="s">
        <v>1246</v>
      </c>
      <c r="E2164" t="s">
        <v>10052</v>
      </c>
      <c r="F2164" t="s">
        <v>10663</v>
      </c>
    </row>
    <row r="2165" spans="1:6">
      <c r="A2165" t="s">
        <v>4892</v>
      </c>
      <c r="B2165" t="s">
        <v>7936</v>
      </c>
      <c r="C2165" t="s">
        <v>4891</v>
      </c>
      <c r="D2165" t="s">
        <v>1246</v>
      </c>
      <c r="E2165" t="s">
        <v>10053</v>
      </c>
      <c r="F2165" t="s">
        <v>10663</v>
      </c>
    </row>
    <row r="2166" spans="1:6">
      <c r="A2166" t="s">
        <v>4893</v>
      </c>
      <c r="B2166" t="s">
        <v>7936</v>
      </c>
      <c r="C2166" t="s">
        <v>7503</v>
      </c>
      <c r="D2166" t="s">
        <v>1246</v>
      </c>
      <c r="E2166" t="s">
        <v>10054</v>
      </c>
      <c r="F2166" t="s">
        <v>10665</v>
      </c>
    </row>
    <row r="2167" spans="1:6">
      <c r="A2167" t="s">
        <v>4895</v>
      </c>
      <c r="B2167" t="s">
        <v>7936</v>
      </c>
      <c r="C2167" t="s">
        <v>4894</v>
      </c>
      <c r="D2167" t="s">
        <v>1246</v>
      </c>
      <c r="E2167" t="s">
        <v>10055</v>
      </c>
      <c r="F2167" t="s">
        <v>10666</v>
      </c>
    </row>
    <row r="2168" spans="1:6">
      <c r="A2168" t="s">
        <v>4902</v>
      </c>
      <c r="B2168" t="s">
        <v>7936</v>
      </c>
      <c r="C2168" t="s">
        <v>7504</v>
      </c>
      <c r="D2168" t="s">
        <v>1246</v>
      </c>
      <c r="E2168" t="s">
        <v>10056</v>
      </c>
      <c r="F2168" t="s">
        <v>10665</v>
      </c>
    </row>
    <row r="2169" spans="1:6">
      <c r="A2169" t="s">
        <v>4904</v>
      </c>
      <c r="B2169" t="s">
        <v>7936</v>
      </c>
      <c r="C2169" t="s">
        <v>4903</v>
      </c>
      <c r="D2169" t="s">
        <v>1246</v>
      </c>
      <c r="E2169" t="s">
        <v>10057</v>
      </c>
      <c r="F2169" t="s">
        <v>10665</v>
      </c>
    </row>
    <row r="2170" spans="1:6">
      <c r="A2170" t="s">
        <v>4907</v>
      </c>
      <c r="B2170" t="s">
        <v>7936</v>
      </c>
      <c r="C2170" t="s">
        <v>4906</v>
      </c>
      <c r="D2170" t="s">
        <v>1246</v>
      </c>
      <c r="E2170" t="s">
        <v>10058</v>
      </c>
      <c r="F2170" t="s">
        <v>10664</v>
      </c>
    </row>
    <row r="2171" spans="1:6">
      <c r="A2171" t="s">
        <v>4911</v>
      </c>
      <c r="B2171" t="s">
        <v>7936</v>
      </c>
      <c r="C2171" t="s">
        <v>7505</v>
      </c>
      <c r="D2171" t="s">
        <v>1246</v>
      </c>
      <c r="E2171" t="s">
        <v>10059</v>
      </c>
      <c r="F2171" t="s">
        <v>10663</v>
      </c>
    </row>
    <row r="2172" spans="1:6">
      <c r="A2172" t="s">
        <v>6852</v>
      </c>
      <c r="B2172" t="s">
        <v>7936</v>
      </c>
      <c r="C2172" t="s">
        <v>7506</v>
      </c>
      <c r="D2172" t="s">
        <v>1246</v>
      </c>
      <c r="E2172" t="s">
        <v>10060</v>
      </c>
      <c r="F2172" t="s">
        <v>10498</v>
      </c>
    </row>
    <row r="2173" spans="1:6">
      <c r="A2173" t="s">
        <v>4926</v>
      </c>
      <c r="B2173" t="s">
        <v>7936</v>
      </c>
      <c r="C2173" t="s">
        <v>4925</v>
      </c>
      <c r="D2173" t="s">
        <v>1246</v>
      </c>
      <c r="E2173" t="s">
        <v>10061</v>
      </c>
      <c r="F2173" t="s">
        <v>10665</v>
      </c>
    </row>
    <row r="2174" spans="1:6">
      <c r="A2174" t="s">
        <v>4934</v>
      </c>
      <c r="B2174" t="s">
        <v>7936</v>
      </c>
      <c r="C2174" t="s">
        <v>4933</v>
      </c>
      <c r="D2174" t="s">
        <v>1246</v>
      </c>
      <c r="E2174" t="s">
        <v>10062</v>
      </c>
      <c r="F2174" t="s">
        <v>10666</v>
      </c>
    </row>
    <row r="2175" spans="1:6">
      <c r="A2175" t="s">
        <v>4943</v>
      </c>
      <c r="B2175" t="s">
        <v>7936</v>
      </c>
      <c r="C2175" t="s">
        <v>4942</v>
      </c>
      <c r="D2175" t="s">
        <v>1246</v>
      </c>
      <c r="E2175" t="s">
        <v>10063</v>
      </c>
      <c r="F2175" t="s">
        <v>10666</v>
      </c>
    </row>
    <row r="2176" spans="1:6">
      <c r="A2176" t="s">
        <v>4952</v>
      </c>
      <c r="B2176" t="s">
        <v>7936</v>
      </c>
      <c r="C2176" t="s">
        <v>4951</v>
      </c>
      <c r="D2176" t="s">
        <v>1246</v>
      </c>
      <c r="E2176" t="s">
        <v>10064</v>
      </c>
      <c r="F2176" t="s">
        <v>10663</v>
      </c>
    </row>
    <row r="2177" spans="1:6">
      <c r="A2177" t="s">
        <v>4954</v>
      </c>
      <c r="B2177" t="s">
        <v>7936</v>
      </c>
      <c r="C2177" t="s">
        <v>4953</v>
      </c>
      <c r="D2177" t="s">
        <v>1246</v>
      </c>
      <c r="E2177" t="s">
        <v>10065</v>
      </c>
      <c r="F2177" t="s">
        <v>10663</v>
      </c>
    </row>
    <row r="2178" spans="1:6">
      <c r="A2178" t="s">
        <v>1227</v>
      </c>
      <c r="B2178" t="s">
        <v>7936</v>
      </c>
      <c r="C2178" t="s">
        <v>4676</v>
      </c>
      <c r="D2178" t="s">
        <v>1278</v>
      </c>
      <c r="E2178" t="s">
        <v>10066</v>
      </c>
      <c r="F2178" t="s">
        <v>10498</v>
      </c>
    </row>
    <row r="2179" spans="1:6">
      <c r="A2179" t="s">
        <v>4738</v>
      </c>
      <c r="B2179" t="s">
        <v>7936</v>
      </c>
      <c r="C2179" t="s">
        <v>4737</v>
      </c>
      <c r="D2179" t="s">
        <v>1296</v>
      </c>
      <c r="E2179" t="s">
        <v>10067</v>
      </c>
      <c r="F2179" t="s">
        <v>10668</v>
      </c>
    </row>
    <row r="2180" spans="1:6">
      <c r="A2180" t="s">
        <v>4487</v>
      </c>
      <c r="B2180" t="s">
        <v>7936</v>
      </c>
      <c r="C2180" t="s">
        <v>7507</v>
      </c>
      <c r="D2180" t="s">
        <v>1302</v>
      </c>
      <c r="E2180" t="s">
        <v>10068</v>
      </c>
      <c r="F2180" t="s">
        <v>10498</v>
      </c>
    </row>
    <row r="2181" spans="1:6">
      <c r="A2181" t="s">
        <v>4559</v>
      </c>
      <c r="B2181" t="s">
        <v>7936</v>
      </c>
      <c r="C2181" t="s">
        <v>4558</v>
      </c>
      <c r="D2181" t="s">
        <v>1302</v>
      </c>
      <c r="E2181" t="s">
        <v>10069</v>
      </c>
      <c r="F2181" t="s">
        <v>10498</v>
      </c>
    </row>
    <row r="2182" spans="1:6">
      <c r="A2182" t="s">
        <v>7164</v>
      </c>
      <c r="B2182" t="s">
        <v>7936</v>
      </c>
      <c r="C2182" t="s">
        <v>7508</v>
      </c>
      <c r="D2182" t="s">
        <v>1305</v>
      </c>
      <c r="E2182" t="s">
        <v>10070</v>
      </c>
      <c r="F2182" t="s">
        <v>10498</v>
      </c>
    </row>
    <row r="2183" spans="1:6">
      <c r="A2183" t="s">
        <v>4465</v>
      </c>
      <c r="B2183" t="s">
        <v>7936</v>
      </c>
      <c r="C2183" t="s">
        <v>4464</v>
      </c>
      <c r="D2183" t="s">
        <v>1305</v>
      </c>
      <c r="E2183" t="s">
        <v>10071</v>
      </c>
      <c r="F2183" t="s">
        <v>10669</v>
      </c>
    </row>
    <row r="2184" spans="1:6">
      <c r="A2184" t="s">
        <v>4480</v>
      </c>
      <c r="B2184" t="s">
        <v>7936</v>
      </c>
      <c r="C2184" t="s">
        <v>4479</v>
      </c>
      <c r="D2184" t="s">
        <v>1305</v>
      </c>
      <c r="E2184" t="s">
        <v>10072</v>
      </c>
      <c r="F2184" t="s">
        <v>10498</v>
      </c>
    </row>
    <row r="2185" spans="1:6">
      <c r="A2185" t="s">
        <v>7165</v>
      </c>
      <c r="B2185" t="s">
        <v>7936</v>
      </c>
      <c r="C2185" t="s">
        <v>7509</v>
      </c>
      <c r="D2185" t="s">
        <v>1305</v>
      </c>
      <c r="E2185" t="s">
        <v>10073</v>
      </c>
      <c r="F2185" t="s">
        <v>10498</v>
      </c>
    </row>
    <row r="2186" spans="1:6">
      <c r="A2186" t="s">
        <v>4490</v>
      </c>
      <c r="B2186" t="s">
        <v>7936</v>
      </c>
      <c r="C2186" t="s">
        <v>4489</v>
      </c>
      <c r="D2186" t="s">
        <v>1305</v>
      </c>
      <c r="E2186" t="s">
        <v>10074</v>
      </c>
      <c r="F2186" t="s">
        <v>10498</v>
      </c>
    </row>
    <row r="2187" spans="1:6">
      <c r="A2187" t="s">
        <v>4520</v>
      </c>
      <c r="B2187" t="s">
        <v>7936</v>
      </c>
      <c r="C2187" t="s">
        <v>4519</v>
      </c>
      <c r="D2187" t="s">
        <v>1305</v>
      </c>
      <c r="E2187" t="s">
        <v>10075</v>
      </c>
      <c r="F2187" t="s">
        <v>10669</v>
      </c>
    </row>
    <row r="2188" spans="1:6">
      <c r="A2188" t="s">
        <v>4546</v>
      </c>
      <c r="B2188" t="s">
        <v>7936</v>
      </c>
      <c r="C2188" t="s">
        <v>4545</v>
      </c>
      <c r="D2188" t="s">
        <v>1305</v>
      </c>
      <c r="E2188" t="s">
        <v>10076</v>
      </c>
      <c r="F2188" t="s">
        <v>10669</v>
      </c>
    </row>
    <row r="2189" spans="1:6">
      <c r="A2189" t="s">
        <v>4550</v>
      </c>
      <c r="B2189" t="s">
        <v>7936</v>
      </c>
      <c r="C2189" t="s">
        <v>4549</v>
      </c>
      <c r="D2189" t="s">
        <v>1305</v>
      </c>
      <c r="E2189" t="s">
        <v>10077</v>
      </c>
      <c r="F2189" t="s">
        <v>10669</v>
      </c>
    </row>
    <row r="2190" spans="1:6">
      <c r="A2190" t="s">
        <v>7166</v>
      </c>
      <c r="B2190" t="s">
        <v>7936</v>
      </c>
      <c r="C2190" t="s">
        <v>7510</v>
      </c>
      <c r="D2190" t="s">
        <v>1305</v>
      </c>
      <c r="E2190" t="s">
        <v>10078</v>
      </c>
      <c r="F2190" t="s">
        <v>10498</v>
      </c>
    </row>
    <row r="2191" spans="1:6">
      <c r="A2191" t="s">
        <v>6853</v>
      </c>
      <c r="B2191" t="s">
        <v>7936</v>
      </c>
      <c r="C2191" t="s">
        <v>7511</v>
      </c>
      <c r="D2191" t="s">
        <v>1305</v>
      </c>
      <c r="E2191" t="s">
        <v>10079</v>
      </c>
      <c r="F2191" t="s">
        <v>10498</v>
      </c>
    </row>
    <row r="2192" spans="1:6">
      <c r="A2192" t="s">
        <v>7167</v>
      </c>
      <c r="B2192" t="s">
        <v>7936</v>
      </c>
      <c r="C2192" t="s">
        <v>7512</v>
      </c>
      <c r="D2192" t="s">
        <v>1305</v>
      </c>
      <c r="E2192" t="s">
        <v>10080</v>
      </c>
      <c r="F2192" t="s">
        <v>10498</v>
      </c>
    </row>
    <row r="2193" spans="1:6">
      <c r="A2193" t="s">
        <v>7168</v>
      </c>
      <c r="B2193" t="s">
        <v>7936</v>
      </c>
      <c r="C2193" t="s">
        <v>7513</v>
      </c>
      <c r="D2193" t="s">
        <v>1305</v>
      </c>
      <c r="E2193" t="s">
        <v>10081</v>
      </c>
      <c r="F2193" t="s">
        <v>10498</v>
      </c>
    </row>
    <row r="2194" spans="1:6">
      <c r="A2194" t="s">
        <v>4636</v>
      </c>
      <c r="B2194" t="s">
        <v>7936</v>
      </c>
      <c r="C2194" t="s">
        <v>7514</v>
      </c>
      <c r="D2194" t="s">
        <v>1305</v>
      </c>
      <c r="E2194" t="s">
        <v>10082</v>
      </c>
      <c r="F2194" t="s">
        <v>10669</v>
      </c>
    </row>
    <row r="2195" spans="1:6">
      <c r="A2195" t="s">
        <v>7169</v>
      </c>
      <c r="B2195" t="s">
        <v>7936</v>
      </c>
      <c r="C2195" t="s">
        <v>7515</v>
      </c>
      <c r="D2195" t="s">
        <v>1305</v>
      </c>
      <c r="E2195" t="s">
        <v>10083</v>
      </c>
      <c r="F2195" t="s">
        <v>10498</v>
      </c>
    </row>
    <row r="2196" spans="1:6">
      <c r="A2196" t="s">
        <v>7170</v>
      </c>
      <c r="B2196" t="s">
        <v>7936</v>
      </c>
      <c r="C2196" t="s">
        <v>7516</v>
      </c>
      <c r="D2196" t="s">
        <v>1305</v>
      </c>
      <c r="E2196" t="s">
        <v>10084</v>
      </c>
      <c r="F2196" t="s">
        <v>10498</v>
      </c>
    </row>
    <row r="2197" spans="1:6">
      <c r="A2197" t="s">
        <v>7171</v>
      </c>
      <c r="B2197" t="s">
        <v>7936</v>
      </c>
      <c r="C2197" t="s">
        <v>7517</v>
      </c>
      <c r="D2197" t="s">
        <v>1305</v>
      </c>
      <c r="E2197" t="s">
        <v>10085</v>
      </c>
      <c r="F2197" t="s">
        <v>10498</v>
      </c>
    </row>
    <row r="2198" spans="1:6">
      <c r="A2198" t="s">
        <v>4644</v>
      </c>
      <c r="B2198" t="s">
        <v>7936</v>
      </c>
      <c r="C2198" t="s">
        <v>4643</v>
      </c>
      <c r="D2198" t="s">
        <v>1305</v>
      </c>
      <c r="E2198" t="s">
        <v>10086</v>
      </c>
      <c r="F2198" t="s">
        <v>10498</v>
      </c>
    </row>
    <row r="2199" spans="1:6">
      <c r="A2199" t="s">
        <v>4661</v>
      </c>
      <c r="B2199" t="s">
        <v>7936</v>
      </c>
      <c r="C2199" t="s">
        <v>4660</v>
      </c>
      <c r="D2199" t="s">
        <v>1305</v>
      </c>
      <c r="E2199" t="s">
        <v>10087</v>
      </c>
      <c r="F2199" t="s">
        <v>10670</v>
      </c>
    </row>
    <row r="2200" spans="1:6">
      <c r="A2200" t="s">
        <v>7172</v>
      </c>
      <c r="B2200" t="s">
        <v>7936</v>
      </c>
      <c r="C2200" t="s">
        <v>7518</v>
      </c>
      <c r="D2200" t="s">
        <v>1305</v>
      </c>
      <c r="E2200" t="s">
        <v>10088</v>
      </c>
      <c r="F2200" t="s">
        <v>10498</v>
      </c>
    </row>
    <row r="2201" spans="1:6">
      <c r="A2201" t="s">
        <v>7173</v>
      </c>
      <c r="B2201" t="s">
        <v>7936</v>
      </c>
      <c r="C2201" t="s">
        <v>4698</v>
      </c>
      <c r="D2201" t="s">
        <v>1305</v>
      </c>
      <c r="E2201" t="s">
        <v>10089</v>
      </c>
      <c r="F2201" t="s">
        <v>10498</v>
      </c>
    </row>
    <row r="2202" spans="1:6">
      <c r="A2202" t="s">
        <v>7174</v>
      </c>
      <c r="B2202" t="s">
        <v>7936</v>
      </c>
      <c r="C2202" t="s">
        <v>7519</v>
      </c>
      <c r="D2202" t="s">
        <v>1305</v>
      </c>
      <c r="E2202" t="s">
        <v>10090</v>
      </c>
      <c r="F2202" t="s">
        <v>10498</v>
      </c>
    </row>
    <row r="2203" spans="1:6">
      <c r="A2203" t="s">
        <v>4754</v>
      </c>
      <c r="B2203" t="s">
        <v>7936</v>
      </c>
      <c r="C2203" t="s">
        <v>4753</v>
      </c>
      <c r="D2203" t="s">
        <v>1305</v>
      </c>
      <c r="E2203" t="s">
        <v>10091</v>
      </c>
      <c r="F2203" t="s">
        <v>10669</v>
      </c>
    </row>
    <row r="2204" spans="1:6">
      <c r="A2204" t="s">
        <v>4758</v>
      </c>
      <c r="B2204" t="s">
        <v>7936</v>
      </c>
      <c r="C2204" t="s">
        <v>4757</v>
      </c>
      <c r="D2204" t="s">
        <v>1305</v>
      </c>
      <c r="E2204" t="s">
        <v>10092</v>
      </c>
      <c r="F2204" t="s">
        <v>10669</v>
      </c>
    </row>
    <row r="2205" spans="1:6">
      <c r="A2205" t="s">
        <v>4781</v>
      </c>
      <c r="B2205" t="s">
        <v>7936</v>
      </c>
      <c r="C2205" t="s">
        <v>4780</v>
      </c>
      <c r="D2205" t="s">
        <v>1305</v>
      </c>
      <c r="E2205" t="s">
        <v>10093</v>
      </c>
      <c r="F2205" t="s">
        <v>10669</v>
      </c>
    </row>
    <row r="2206" spans="1:6">
      <c r="A2206" t="s">
        <v>4792</v>
      </c>
      <c r="B2206" t="s">
        <v>7936</v>
      </c>
      <c r="C2206" t="s">
        <v>4791</v>
      </c>
      <c r="D2206" t="s">
        <v>1305</v>
      </c>
      <c r="E2206" t="s">
        <v>10094</v>
      </c>
      <c r="F2206" t="s">
        <v>10498</v>
      </c>
    </row>
    <row r="2207" spans="1:6">
      <c r="A2207" t="s">
        <v>7175</v>
      </c>
      <c r="B2207" t="s">
        <v>7936</v>
      </c>
      <c r="C2207" t="s">
        <v>7520</v>
      </c>
      <c r="D2207" t="s">
        <v>1305</v>
      </c>
      <c r="E2207" t="s">
        <v>10095</v>
      </c>
      <c r="F2207" t="s">
        <v>10498</v>
      </c>
    </row>
    <row r="2208" spans="1:6">
      <c r="A2208" t="s">
        <v>4888</v>
      </c>
      <c r="B2208" t="s">
        <v>7936</v>
      </c>
      <c r="C2208" t="s">
        <v>4887</v>
      </c>
      <c r="D2208" t="s">
        <v>1305</v>
      </c>
      <c r="E2208" t="s">
        <v>10096</v>
      </c>
      <c r="F2208" t="s">
        <v>10498</v>
      </c>
    </row>
    <row r="2209" spans="1:6">
      <c r="A2209" t="s">
        <v>4890</v>
      </c>
      <c r="B2209" t="s">
        <v>7936</v>
      </c>
      <c r="C2209" t="s">
        <v>4889</v>
      </c>
      <c r="D2209" t="s">
        <v>1305</v>
      </c>
      <c r="E2209" t="s">
        <v>10097</v>
      </c>
      <c r="F2209" t="s">
        <v>10669</v>
      </c>
    </row>
    <row r="2210" spans="1:6">
      <c r="A2210" t="s">
        <v>4897</v>
      </c>
      <c r="B2210" t="s">
        <v>7936</v>
      </c>
      <c r="C2210" t="s">
        <v>4896</v>
      </c>
      <c r="D2210" t="s">
        <v>1305</v>
      </c>
      <c r="E2210" t="s">
        <v>10098</v>
      </c>
      <c r="F2210" t="s">
        <v>10669</v>
      </c>
    </row>
    <row r="2211" spans="1:6">
      <c r="A2211" t="s">
        <v>7176</v>
      </c>
      <c r="B2211" t="s">
        <v>7936</v>
      </c>
      <c r="C2211" t="s">
        <v>7521</v>
      </c>
      <c r="D2211" t="s">
        <v>1305</v>
      </c>
      <c r="E2211" t="s">
        <v>10099</v>
      </c>
      <c r="F2211" t="s">
        <v>10498</v>
      </c>
    </row>
    <row r="2212" spans="1:6">
      <c r="A2212" t="s">
        <v>4915</v>
      </c>
      <c r="B2212" t="s">
        <v>7936</v>
      </c>
      <c r="C2212" t="s">
        <v>4914</v>
      </c>
      <c r="D2212" t="s">
        <v>1305</v>
      </c>
      <c r="E2212" t="s">
        <v>10100</v>
      </c>
      <c r="F2212" t="s">
        <v>10669</v>
      </c>
    </row>
    <row r="2213" spans="1:6">
      <c r="A2213" t="s">
        <v>4920</v>
      </c>
      <c r="B2213" t="s">
        <v>7936</v>
      </c>
      <c r="C2213" t="s">
        <v>4919</v>
      </c>
      <c r="D2213" t="s">
        <v>1305</v>
      </c>
      <c r="E2213" t="s">
        <v>10101</v>
      </c>
      <c r="F2213" t="s">
        <v>10669</v>
      </c>
    </row>
    <row r="2214" spans="1:6">
      <c r="A2214" t="s">
        <v>7177</v>
      </c>
      <c r="B2214" t="s">
        <v>7936</v>
      </c>
      <c r="C2214" t="s">
        <v>7522</v>
      </c>
      <c r="D2214" t="s">
        <v>1305</v>
      </c>
      <c r="E2214" t="s">
        <v>10102</v>
      </c>
      <c r="F2214" t="s">
        <v>10498</v>
      </c>
    </row>
    <row r="2215" spans="1:6">
      <c r="A2215" t="s">
        <v>4459</v>
      </c>
      <c r="B2215" t="s">
        <v>7936</v>
      </c>
      <c r="C2215" t="s">
        <v>4458</v>
      </c>
      <c r="D2215" t="s">
        <v>1315</v>
      </c>
      <c r="E2215" t="s">
        <v>10103</v>
      </c>
      <c r="F2215" t="s">
        <v>10671</v>
      </c>
    </row>
    <row r="2216" spans="1:6">
      <c r="A2216" t="s">
        <v>4478</v>
      </c>
      <c r="B2216" t="s">
        <v>7936</v>
      </c>
      <c r="C2216" t="s">
        <v>4477</v>
      </c>
      <c r="D2216" t="s">
        <v>1315</v>
      </c>
      <c r="E2216" t="s">
        <v>10104</v>
      </c>
      <c r="F2216" t="s">
        <v>10498</v>
      </c>
    </row>
    <row r="2217" spans="1:6">
      <c r="A2217" t="s">
        <v>7178</v>
      </c>
      <c r="B2217" t="s">
        <v>7936</v>
      </c>
      <c r="C2217" t="s">
        <v>4544</v>
      </c>
      <c r="D2217" t="s">
        <v>1315</v>
      </c>
      <c r="E2217" t="s">
        <v>10105</v>
      </c>
      <c r="F2217" t="s">
        <v>10498</v>
      </c>
    </row>
    <row r="2218" spans="1:6">
      <c r="A2218" t="s">
        <v>4574</v>
      </c>
      <c r="B2218" t="s">
        <v>7936</v>
      </c>
      <c r="C2218" t="s">
        <v>4573</v>
      </c>
      <c r="D2218" t="s">
        <v>1315</v>
      </c>
      <c r="E2218" t="s">
        <v>10106</v>
      </c>
      <c r="F2218" t="s">
        <v>10671</v>
      </c>
    </row>
    <row r="2219" spans="1:6">
      <c r="A2219" t="s">
        <v>4626</v>
      </c>
      <c r="B2219" t="s">
        <v>7936</v>
      </c>
      <c r="C2219" t="s">
        <v>4625</v>
      </c>
      <c r="D2219" t="s">
        <v>1315</v>
      </c>
      <c r="E2219" t="s">
        <v>10107</v>
      </c>
      <c r="F2219" t="s">
        <v>10498</v>
      </c>
    </row>
    <row r="2220" spans="1:6">
      <c r="A2220" t="s">
        <v>4694</v>
      </c>
      <c r="B2220" t="s">
        <v>7936</v>
      </c>
      <c r="C2220" t="s">
        <v>4693</v>
      </c>
      <c r="D2220" t="s">
        <v>1315</v>
      </c>
      <c r="E2220" t="s">
        <v>10108</v>
      </c>
      <c r="F2220" t="s">
        <v>10671</v>
      </c>
    </row>
    <row r="2221" spans="1:6">
      <c r="A2221" t="s">
        <v>4761</v>
      </c>
      <c r="B2221" t="s">
        <v>7936</v>
      </c>
      <c r="C2221" t="s">
        <v>4760</v>
      </c>
      <c r="D2221" t="s">
        <v>1315</v>
      </c>
      <c r="E2221" t="s">
        <v>10109</v>
      </c>
      <c r="F2221" t="s">
        <v>10671</v>
      </c>
    </row>
    <row r="2222" spans="1:6">
      <c r="A2222" t="s">
        <v>4846</v>
      </c>
      <c r="B2222" t="s">
        <v>7936</v>
      </c>
      <c r="C2222" t="s">
        <v>4844</v>
      </c>
      <c r="D2222" t="s">
        <v>1315</v>
      </c>
      <c r="E2222" t="s">
        <v>10110</v>
      </c>
      <c r="F2222" t="s">
        <v>10671</v>
      </c>
    </row>
    <row r="2223" spans="1:6">
      <c r="A2223" t="s">
        <v>4847</v>
      </c>
      <c r="B2223" t="s">
        <v>7936</v>
      </c>
      <c r="C2223" t="s">
        <v>4844</v>
      </c>
      <c r="D2223" t="s">
        <v>1315</v>
      </c>
      <c r="E2223" t="s">
        <v>10111</v>
      </c>
      <c r="F2223" t="s">
        <v>10671</v>
      </c>
    </row>
    <row r="2224" spans="1:6">
      <c r="A2224" t="s">
        <v>4938</v>
      </c>
      <c r="B2224" t="s">
        <v>7936</v>
      </c>
      <c r="C2224" t="s">
        <v>4937</v>
      </c>
      <c r="D2224" t="s">
        <v>1315</v>
      </c>
      <c r="E2224" t="s">
        <v>10112</v>
      </c>
      <c r="F2224" t="s">
        <v>10671</v>
      </c>
    </row>
    <row r="2225" spans="1:6">
      <c r="A2225" t="s">
        <v>4831</v>
      </c>
      <c r="B2225" t="s">
        <v>7936</v>
      </c>
      <c r="C2225" t="s">
        <v>4830</v>
      </c>
      <c r="D2225" t="s">
        <v>4830</v>
      </c>
      <c r="E2225" t="s">
        <v>10113</v>
      </c>
      <c r="F2225" t="s">
        <v>10498</v>
      </c>
    </row>
    <row r="2226" spans="1:6">
      <c r="A2226" t="s">
        <v>4881</v>
      </c>
      <c r="B2226" t="s">
        <v>7936</v>
      </c>
      <c r="C2226" t="s">
        <v>4878</v>
      </c>
      <c r="D2226" t="s">
        <v>4879</v>
      </c>
      <c r="E2226" t="s">
        <v>10114</v>
      </c>
      <c r="F2226" t="s">
        <v>10498</v>
      </c>
    </row>
    <row r="2227" spans="1:6">
      <c r="A2227" t="s">
        <v>4880</v>
      </c>
      <c r="B2227" t="s">
        <v>7936</v>
      </c>
      <c r="C2227" t="s">
        <v>1372</v>
      </c>
      <c r="D2227" t="s">
        <v>4879</v>
      </c>
      <c r="E2227" t="s">
        <v>10115</v>
      </c>
      <c r="F2227" t="s">
        <v>10498</v>
      </c>
    </row>
    <row r="2228" spans="1:6">
      <c r="A2228" t="s">
        <v>4610</v>
      </c>
      <c r="B2228" t="s">
        <v>7936</v>
      </c>
      <c r="C2228" t="s">
        <v>4609</v>
      </c>
      <c r="D2228" t="s">
        <v>7597</v>
      </c>
      <c r="E2228" t="s">
        <v>10116</v>
      </c>
      <c r="F2228" t="s">
        <v>10498</v>
      </c>
    </row>
    <row r="2229" spans="1:6">
      <c r="A2229" t="s">
        <v>4875</v>
      </c>
      <c r="B2229" t="s">
        <v>7936</v>
      </c>
      <c r="C2229" t="s">
        <v>4874</v>
      </c>
      <c r="D2229" t="s">
        <v>7598</v>
      </c>
      <c r="E2229" t="s">
        <v>10117</v>
      </c>
      <c r="F2229" t="s">
        <v>10498</v>
      </c>
    </row>
    <row r="2230" spans="1:6">
      <c r="A2230" t="s">
        <v>4740</v>
      </c>
      <c r="B2230" t="s">
        <v>7936</v>
      </c>
      <c r="C2230" t="s">
        <v>4739</v>
      </c>
      <c r="D2230" t="s">
        <v>1377</v>
      </c>
      <c r="E2230" t="s">
        <v>10118</v>
      </c>
      <c r="F2230" t="s">
        <v>10498</v>
      </c>
    </row>
    <row r="2231" spans="1:6">
      <c r="A2231" t="s">
        <v>4767</v>
      </c>
      <c r="B2231" t="s">
        <v>7936</v>
      </c>
      <c r="C2231" t="s">
        <v>4766</v>
      </c>
      <c r="D2231" t="s">
        <v>7946</v>
      </c>
      <c r="E2231" t="s">
        <v>10119</v>
      </c>
      <c r="F2231" t="s">
        <v>10672</v>
      </c>
    </row>
    <row r="2232" spans="1:6">
      <c r="A2232" t="s">
        <v>4909</v>
      </c>
      <c r="B2232" t="s">
        <v>7936</v>
      </c>
      <c r="C2232" t="s">
        <v>4908</v>
      </c>
      <c r="D2232" t="s">
        <v>7946</v>
      </c>
      <c r="E2232" t="s">
        <v>10120</v>
      </c>
      <c r="F2232" t="s">
        <v>10672</v>
      </c>
    </row>
    <row r="2233" spans="1:6">
      <c r="A2233" t="s">
        <v>4715</v>
      </c>
      <c r="B2233" t="s">
        <v>7936</v>
      </c>
      <c r="C2233" t="s">
        <v>4714</v>
      </c>
      <c r="D2233" t="s">
        <v>1429</v>
      </c>
      <c r="E2233" t="s">
        <v>10121</v>
      </c>
      <c r="F2233" t="s">
        <v>10673</v>
      </c>
    </row>
    <row r="2234" spans="1:6">
      <c r="A2234" t="s">
        <v>4804</v>
      </c>
      <c r="B2234" t="s">
        <v>7936</v>
      </c>
      <c r="C2234" t="s">
        <v>4803</v>
      </c>
      <c r="D2234" t="s">
        <v>1429</v>
      </c>
      <c r="E2234" t="s">
        <v>10122</v>
      </c>
      <c r="F2234" t="s">
        <v>10674</v>
      </c>
    </row>
    <row r="2235" spans="1:6">
      <c r="A2235" t="s">
        <v>4533</v>
      </c>
      <c r="B2235" t="s">
        <v>7936</v>
      </c>
      <c r="C2235" t="s">
        <v>4532</v>
      </c>
      <c r="D2235" t="s">
        <v>7599</v>
      </c>
      <c r="E2235" t="s">
        <v>10123</v>
      </c>
      <c r="F2235" t="s">
        <v>10498</v>
      </c>
    </row>
    <row r="2236" spans="1:6">
      <c r="A2236" t="s">
        <v>4986</v>
      </c>
      <c r="B2236" t="s">
        <v>5520</v>
      </c>
      <c r="C2236" t="s">
        <v>976</v>
      </c>
      <c r="D2236" t="s">
        <v>7945</v>
      </c>
      <c r="E2236" t="s">
        <v>10124</v>
      </c>
      <c r="F2236" t="s">
        <v>10675</v>
      </c>
    </row>
    <row r="2237" spans="1:6">
      <c r="A2237" t="s">
        <v>4958</v>
      </c>
      <c r="B2237" t="s">
        <v>5520</v>
      </c>
      <c r="C2237" t="s">
        <v>4957</v>
      </c>
      <c r="D2237" t="s">
        <v>7948</v>
      </c>
      <c r="E2237" t="s">
        <v>10125</v>
      </c>
      <c r="F2237" t="s">
        <v>10498</v>
      </c>
    </row>
    <row r="2238" spans="1:6">
      <c r="A2238" t="s">
        <v>4964</v>
      </c>
      <c r="B2238" t="s">
        <v>5520</v>
      </c>
      <c r="C2238" t="s">
        <v>4963</v>
      </c>
      <c r="D2238" t="s">
        <v>7948</v>
      </c>
      <c r="E2238" t="s">
        <v>10126</v>
      </c>
      <c r="F2238" t="s">
        <v>10498</v>
      </c>
    </row>
    <row r="2239" spans="1:6">
      <c r="A2239" t="s">
        <v>4966</v>
      </c>
      <c r="B2239" t="s">
        <v>5520</v>
      </c>
      <c r="C2239" t="s">
        <v>4965</v>
      </c>
      <c r="D2239" t="s">
        <v>7948</v>
      </c>
      <c r="E2239" t="s">
        <v>10127</v>
      </c>
      <c r="F2239" t="s">
        <v>10676</v>
      </c>
    </row>
    <row r="2240" spans="1:6">
      <c r="A2240" t="s">
        <v>6855</v>
      </c>
      <c r="B2240" t="s">
        <v>5520</v>
      </c>
      <c r="C2240" t="s">
        <v>6854</v>
      </c>
      <c r="D2240" t="s">
        <v>7948</v>
      </c>
      <c r="E2240" t="s">
        <v>10128</v>
      </c>
      <c r="F2240" t="s">
        <v>10498</v>
      </c>
    </row>
    <row r="2241" spans="1:6">
      <c r="A2241" t="s">
        <v>4983</v>
      </c>
      <c r="B2241" t="s">
        <v>5520</v>
      </c>
      <c r="C2241" t="s">
        <v>4982</v>
      </c>
      <c r="D2241" t="s">
        <v>7948</v>
      </c>
      <c r="E2241" t="s">
        <v>10129</v>
      </c>
      <c r="F2241" t="s">
        <v>10498</v>
      </c>
    </row>
    <row r="2242" spans="1:6">
      <c r="A2242" t="s">
        <v>4985</v>
      </c>
      <c r="B2242" t="s">
        <v>5520</v>
      </c>
      <c r="C2242" t="s">
        <v>4984</v>
      </c>
      <c r="D2242" t="s">
        <v>7948</v>
      </c>
      <c r="E2242" t="s">
        <v>10130</v>
      </c>
      <c r="F2242" t="s">
        <v>10498</v>
      </c>
    </row>
    <row r="2243" spans="1:6">
      <c r="A2243" t="s">
        <v>4988</v>
      </c>
      <c r="B2243" t="s">
        <v>5520</v>
      </c>
      <c r="C2243" t="s">
        <v>4987</v>
      </c>
      <c r="D2243" t="s">
        <v>7948</v>
      </c>
      <c r="E2243" t="s">
        <v>10131</v>
      </c>
      <c r="F2243" t="s">
        <v>10498</v>
      </c>
    </row>
    <row r="2244" spans="1:6">
      <c r="A2244" t="s">
        <v>1015</v>
      </c>
      <c r="B2244" t="s">
        <v>5520</v>
      </c>
      <c r="C2244" t="s">
        <v>4989</v>
      </c>
      <c r="D2244" t="s">
        <v>7948</v>
      </c>
      <c r="E2244" t="s">
        <v>10132</v>
      </c>
      <c r="F2244" t="s">
        <v>10676</v>
      </c>
    </row>
    <row r="2245" spans="1:6">
      <c r="A2245" t="s">
        <v>4991</v>
      </c>
      <c r="B2245" t="s">
        <v>5520</v>
      </c>
      <c r="C2245" t="s">
        <v>4990</v>
      </c>
      <c r="D2245" t="s">
        <v>7948</v>
      </c>
      <c r="E2245" t="s">
        <v>10133</v>
      </c>
      <c r="F2245" t="s">
        <v>10498</v>
      </c>
    </row>
    <row r="2246" spans="1:6">
      <c r="A2246" t="s">
        <v>4995</v>
      </c>
      <c r="B2246" t="s">
        <v>5520</v>
      </c>
      <c r="C2246" t="s">
        <v>4994</v>
      </c>
      <c r="D2246" t="s">
        <v>7948</v>
      </c>
      <c r="E2246" t="s">
        <v>10134</v>
      </c>
      <c r="F2246" t="s">
        <v>10498</v>
      </c>
    </row>
    <row r="2247" spans="1:6">
      <c r="A2247" t="s">
        <v>4999</v>
      </c>
      <c r="B2247" t="s">
        <v>5520</v>
      </c>
      <c r="C2247" t="s">
        <v>4998</v>
      </c>
      <c r="D2247" t="s">
        <v>7948</v>
      </c>
      <c r="E2247" t="s">
        <v>10135</v>
      </c>
      <c r="F2247" t="s">
        <v>10498</v>
      </c>
    </row>
    <row r="2248" spans="1:6">
      <c r="A2248" t="s">
        <v>5001</v>
      </c>
      <c r="B2248" t="s">
        <v>5520</v>
      </c>
      <c r="C2248" t="s">
        <v>5000</v>
      </c>
      <c r="D2248" t="s">
        <v>7948</v>
      </c>
      <c r="E2248" t="s">
        <v>10136</v>
      </c>
      <c r="F2248" t="s">
        <v>10498</v>
      </c>
    </row>
    <row r="2249" spans="1:6">
      <c r="A2249" t="s">
        <v>5003</v>
      </c>
      <c r="B2249" t="s">
        <v>5520</v>
      </c>
      <c r="C2249" t="s">
        <v>5002</v>
      </c>
      <c r="D2249" t="s">
        <v>7948</v>
      </c>
      <c r="E2249" t="s">
        <v>10137</v>
      </c>
      <c r="F2249" t="s">
        <v>10498</v>
      </c>
    </row>
    <row r="2250" spans="1:6">
      <c r="A2250" t="s">
        <v>5007</v>
      </c>
      <c r="B2250" t="s">
        <v>5520</v>
      </c>
      <c r="C2250" t="s">
        <v>5006</v>
      </c>
      <c r="D2250" t="s">
        <v>7948</v>
      </c>
      <c r="E2250" t="s">
        <v>10138</v>
      </c>
      <c r="F2250" t="s">
        <v>10498</v>
      </c>
    </row>
    <row r="2251" spans="1:6">
      <c r="A2251" t="s">
        <v>6857</v>
      </c>
      <c r="B2251" t="s">
        <v>5520</v>
      </c>
      <c r="C2251" t="s">
        <v>6856</v>
      </c>
      <c r="D2251" t="s">
        <v>7948</v>
      </c>
      <c r="E2251" t="s">
        <v>10139</v>
      </c>
      <c r="F2251" t="s">
        <v>10498</v>
      </c>
    </row>
    <row r="2252" spans="1:6">
      <c r="A2252" t="s">
        <v>5026</v>
      </c>
      <c r="B2252" t="s">
        <v>5520</v>
      </c>
      <c r="C2252" t="s">
        <v>5025</v>
      </c>
      <c r="D2252" t="s">
        <v>7948</v>
      </c>
      <c r="E2252" t="s">
        <v>10140</v>
      </c>
      <c r="F2252" t="s">
        <v>10498</v>
      </c>
    </row>
    <row r="2253" spans="1:6">
      <c r="A2253" t="s">
        <v>5034</v>
      </c>
      <c r="B2253" t="s">
        <v>5520</v>
      </c>
      <c r="C2253" t="s">
        <v>5033</v>
      </c>
      <c r="D2253" t="s">
        <v>7948</v>
      </c>
      <c r="E2253" t="s">
        <v>10141</v>
      </c>
      <c r="F2253" t="s">
        <v>10498</v>
      </c>
    </row>
    <row r="2254" spans="1:6">
      <c r="A2254" t="s">
        <v>5038</v>
      </c>
      <c r="B2254" t="s">
        <v>5520</v>
      </c>
      <c r="C2254" t="s">
        <v>5037</v>
      </c>
      <c r="D2254" t="s">
        <v>7948</v>
      </c>
      <c r="E2254" t="s">
        <v>10142</v>
      </c>
      <c r="F2254" t="s">
        <v>10498</v>
      </c>
    </row>
    <row r="2255" spans="1:6">
      <c r="A2255" t="s">
        <v>5040</v>
      </c>
      <c r="B2255" t="s">
        <v>5520</v>
      </c>
      <c r="C2255" t="s">
        <v>5039</v>
      </c>
      <c r="D2255" t="s">
        <v>7948</v>
      </c>
      <c r="E2255" t="s">
        <v>10143</v>
      </c>
      <c r="F2255" t="s">
        <v>10498</v>
      </c>
    </row>
    <row r="2256" spans="1:6">
      <c r="A2256" t="s">
        <v>5042</v>
      </c>
      <c r="B2256" t="s">
        <v>5520</v>
      </c>
      <c r="C2256" t="s">
        <v>5041</v>
      </c>
      <c r="D2256" t="s">
        <v>7948</v>
      </c>
      <c r="E2256" t="s">
        <v>10144</v>
      </c>
      <c r="F2256" t="s">
        <v>10676</v>
      </c>
    </row>
    <row r="2257" spans="1:6">
      <c r="A2257" t="s">
        <v>6859</v>
      </c>
      <c r="B2257" t="s">
        <v>5520</v>
      </c>
      <c r="C2257" t="s">
        <v>6858</v>
      </c>
      <c r="D2257" t="s">
        <v>7948</v>
      </c>
      <c r="E2257" t="s">
        <v>10145</v>
      </c>
      <c r="F2257" t="s">
        <v>10498</v>
      </c>
    </row>
    <row r="2258" spans="1:6">
      <c r="A2258" t="s">
        <v>6861</v>
      </c>
      <c r="B2258" t="s">
        <v>5520</v>
      </c>
      <c r="C2258" t="s">
        <v>6860</v>
      </c>
      <c r="D2258" t="s">
        <v>7948</v>
      </c>
      <c r="E2258" t="s">
        <v>10146</v>
      </c>
      <c r="F2258" t="s">
        <v>10498</v>
      </c>
    </row>
    <row r="2259" spans="1:6">
      <c r="A2259" t="s">
        <v>5046</v>
      </c>
      <c r="B2259" t="s">
        <v>5520</v>
      </c>
      <c r="C2259" t="s">
        <v>5045</v>
      </c>
      <c r="D2259" t="s">
        <v>7948</v>
      </c>
      <c r="E2259" t="s">
        <v>10147</v>
      </c>
      <c r="F2259" t="s">
        <v>10498</v>
      </c>
    </row>
    <row r="2260" spans="1:6">
      <c r="A2260" t="s">
        <v>5048</v>
      </c>
      <c r="B2260" t="s">
        <v>5520</v>
      </c>
      <c r="C2260" t="s">
        <v>5047</v>
      </c>
      <c r="D2260" t="s">
        <v>7948</v>
      </c>
      <c r="E2260" t="s">
        <v>10148</v>
      </c>
      <c r="F2260" t="s">
        <v>10498</v>
      </c>
    </row>
    <row r="2261" spans="1:6">
      <c r="A2261" t="s">
        <v>5050</v>
      </c>
      <c r="B2261" t="s">
        <v>5520</v>
      </c>
      <c r="C2261" t="s">
        <v>5049</v>
      </c>
      <c r="D2261" t="s">
        <v>7948</v>
      </c>
      <c r="E2261" t="s">
        <v>10149</v>
      </c>
      <c r="F2261" t="s">
        <v>10498</v>
      </c>
    </row>
    <row r="2262" spans="1:6">
      <c r="A2262" t="s">
        <v>5052</v>
      </c>
      <c r="B2262" t="s">
        <v>5520</v>
      </c>
      <c r="C2262" t="s">
        <v>5051</v>
      </c>
      <c r="D2262" t="s">
        <v>7948</v>
      </c>
      <c r="E2262" t="s">
        <v>10150</v>
      </c>
      <c r="F2262" t="s">
        <v>10498</v>
      </c>
    </row>
    <row r="2263" spans="1:6">
      <c r="A2263" t="s">
        <v>5054</v>
      </c>
      <c r="B2263" t="s">
        <v>5520</v>
      </c>
      <c r="C2263" t="s">
        <v>5053</v>
      </c>
      <c r="D2263" t="s">
        <v>7948</v>
      </c>
      <c r="E2263" t="s">
        <v>10151</v>
      </c>
      <c r="F2263" t="s">
        <v>10498</v>
      </c>
    </row>
    <row r="2264" spans="1:6">
      <c r="A2264" t="s">
        <v>5056</v>
      </c>
      <c r="B2264" t="s">
        <v>5520</v>
      </c>
      <c r="C2264" t="s">
        <v>5055</v>
      </c>
      <c r="D2264" t="s">
        <v>7948</v>
      </c>
      <c r="E2264" t="s">
        <v>10152</v>
      </c>
      <c r="F2264" t="s">
        <v>10498</v>
      </c>
    </row>
    <row r="2265" spans="1:6">
      <c r="A2265" t="s">
        <v>5059</v>
      </c>
      <c r="B2265" t="s">
        <v>5520</v>
      </c>
      <c r="C2265" t="s">
        <v>5058</v>
      </c>
      <c r="D2265" t="s">
        <v>7948</v>
      </c>
      <c r="E2265" t="s">
        <v>10153</v>
      </c>
      <c r="F2265" t="s">
        <v>10498</v>
      </c>
    </row>
    <row r="2266" spans="1:6">
      <c r="A2266" t="s">
        <v>5061</v>
      </c>
      <c r="B2266" t="s">
        <v>5520</v>
      </c>
      <c r="C2266" t="s">
        <v>5060</v>
      </c>
      <c r="D2266" t="s">
        <v>7948</v>
      </c>
      <c r="E2266" t="s">
        <v>10154</v>
      </c>
      <c r="F2266" t="s">
        <v>10498</v>
      </c>
    </row>
    <row r="2267" spans="1:6">
      <c r="A2267" t="s">
        <v>5065</v>
      </c>
      <c r="B2267" t="s">
        <v>5520</v>
      </c>
      <c r="C2267" t="s">
        <v>5064</v>
      </c>
      <c r="D2267" t="s">
        <v>7948</v>
      </c>
      <c r="E2267" t="s">
        <v>10155</v>
      </c>
      <c r="F2267" t="s">
        <v>10498</v>
      </c>
    </row>
    <row r="2268" spans="1:6">
      <c r="A2268" t="s">
        <v>5067</v>
      </c>
      <c r="B2268" t="s">
        <v>5520</v>
      </c>
      <c r="C2268" t="s">
        <v>5066</v>
      </c>
      <c r="D2268" t="s">
        <v>7948</v>
      </c>
      <c r="E2268" t="s">
        <v>10156</v>
      </c>
      <c r="F2268" t="s">
        <v>10676</v>
      </c>
    </row>
    <row r="2269" spans="1:6">
      <c r="A2269" t="s">
        <v>5073</v>
      </c>
      <c r="B2269" t="s">
        <v>5520</v>
      </c>
      <c r="C2269" t="s">
        <v>5072</v>
      </c>
      <c r="D2269" t="s">
        <v>7948</v>
      </c>
      <c r="E2269" t="s">
        <v>10157</v>
      </c>
      <c r="F2269" t="s">
        <v>10498</v>
      </c>
    </row>
    <row r="2270" spans="1:6">
      <c r="A2270" t="s">
        <v>5075</v>
      </c>
      <c r="B2270" t="s">
        <v>5520</v>
      </c>
      <c r="C2270" t="s">
        <v>5074</v>
      </c>
      <c r="D2270" t="s">
        <v>7948</v>
      </c>
      <c r="E2270" t="s">
        <v>10158</v>
      </c>
      <c r="F2270" t="s">
        <v>10498</v>
      </c>
    </row>
    <row r="2271" spans="1:6">
      <c r="A2271" t="s">
        <v>5081</v>
      </c>
      <c r="B2271" t="s">
        <v>5520</v>
      </c>
      <c r="C2271" t="s">
        <v>5080</v>
      </c>
      <c r="D2271" t="s">
        <v>7948</v>
      </c>
      <c r="E2271" t="s">
        <v>10159</v>
      </c>
      <c r="F2271" t="s">
        <v>10498</v>
      </c>
    </row>
    <row r="2272" spans="1:6">
      <c r="A2272" t="s">
        <v>5085</v>
      </c>
      <c r="B2272" t="s">
        <v>5520</v>
      </c>
      <c r="C2272" t="s">
        <v>5084</v>
      </c>
      <c r="D2272" t="s">
        <v>7948</v>
      </c>
      <c r="E2272" t="s">
        <v>10160</v>
      </c>
      <c r="F2272" t="s">
        <v>10498</v>
      </c>
    </row>
    <row r="2273" spans="1:6">
      <c r="A2273" t="s">
        <v>5087</v>
      </c>
      <c r="B2273" t="s">
        <v>5520</v>
      </c>
      <c r="C2273" t="s">
        <v>5086</v>
      </c>
      <c r="D2273" t="s">
        <v>7948</v>
      </c>
      <c r="E2273" t="s">
        <v>10161</v>
      </c>
      <c r="F2273" t="s">
        <v>10498</v>
      </c>
    </row>
    <row r="2274" spans="1:6">
      <c r="A2274" t="s">
        <v>5093</v>
      </c>
      <c r="B2274" t="s">
        <v>5520</v>
      </c>
      <c r="C2274" t="s">
        <v>5092</v>
      </c>
      <c r="D2274" t="s">
        <v>7948</v>
      </c>
      <c r="E2274" t="s">
        <v>10162</v>
      </c>
      <c r="F2274" t="s">
        <v>10498</v>
      </c>
    </row>
    <row r="2275" spans="1:6">
      <c r="A2275" t="s">
        <v>5095</v>
      </c>
      <c r="B2275" t="s">
        <v>5520</v>
      </c>
      <c r="C2275" t="s">
        <v>5094</v>
      </c>
      <c r="D2275" t="s">
        <v>7948</v>
      </c>
      <c r="E2275" t="s">
        <v>10163</v>
      </c>
      <c r="F2275" t="s">
        <v>10498</v>
      </c>
    </row>
    <row r="2276" spans="1:6">
      <c r="A2276" t="s">
        <v>1366</v>
      </c>
      <c r="B2276" t="s">
        <v>5520</v>
      </c>
      <c r="C2276" t="s">
        <v>6862</v>
      </c>
      <c r="D2276" t="s">
        <v>7948</v>
      </c>
      <c r="E2276" t="s">
        <v>10164</v>
      </c>
      <c r="F2276" t="s">
        <v>10498</v>
      </c>
    </row>
    <row r="2277" spans="1:6">
      <c r="A2277" t="s">
        <v>7179</v>
      </c>
      <c r="B2277" t="s">
        <v>5520</v>
      </c>
      <c r="C2277" t="s">
        <v>7523</v>
      </c>
      <c r="D2277" t="s">
        <v>7948</v>
      </c>
      <c r="E2277" t="s">
        <v>10165</v>
      </c>
      <c r="F2277" t="s">
        <v>10498</v>
      </c>
    </row>
    <row r="2278" spans="1:6">
      <c r="A2278" t="s">
        <v>5097</v>
      </c>
      <c r="B2278" t="s">
        <v>5520</v>
      </c>
      <c r="C2278" t="s">
        <v>5096</v>
      </c>
      <c r="D2278" t="s">
        <v>7948</v>
      </c>
      <c r="E2278" t="s">
        <v>10166</v>
      </c>
      <c r="F2278" t="s">
        <v>10498</v>
      </c>
    </row>
    <row r="2279" spans="1:6">
      <c r="A2279" t="s">
        <v>5099</v>
      </c>
      <c r="B2279" t="s">
        <v>5520</v>
      </c>
      <c r="C2279" t="s">
        <v>5098</v>
      </c>
      <c r="D2279" t="s">
        <v>7948</v>
      </c>
      <c r="E2279" t="s">
        <v>10167</v>
      </c>
      <c r="F2279" t="s">
        <v>10498</v>
      </c>
    </row>
    <row r="2280" spans="1:6">
      <c r="A2280" t="s">
        <v>5105</v>
      </c>
      <c r="B2280" t="s">
        <v>5520</v>
      </c>
      <c r="C2280" t="s">
        <v>5104</v>
      </c>
      <c r="D2280" t="s">
        <v>7948</v>
      </c>
      <c r="E2280" t="s">
        <v>10168</v>
      </c>
      <c r="F2280" t="s">
        <v>10676</v>
      </c>
    </row>
    <row r="2281" spans="1:6">
      <c r="A2281" t="s">
        <v>5107</v>
      </c>
      <c r="B2281" t="s">
        <v>5520</v>
      </c>
      <c r="C2281" t="s">
        <v>5106</v>
      </c>
      <c r="D2281" t="s">
        <v>7948</v>
      </c>
      <c r="E2281" t="s">
        <v>10169</v>
      </c>
      <c r="F2281" t="s">
        <v>10498</v>
      </c>
    </row>
    <row r="2282" spans="1:6">
      <c r="A2282" t="s">
        <v>5109</v>
      </c>
      <c r="B2282" t="s">
        <v>5520</v>
      </c>
      <c r="C2282" t="s">
        <v>5108</v>
      </c>
      <c r="D2282" t="s">
        <v>7948</v>
      </c>
      <c r="E2282" t="s">
        <v>10170</v>
      </c>
      <c r="F2282" t="s">
        <v>10498</v>
      </c>
    </row>
    <row r="2283" spans="1:6">
      <c r="A2283" t="s">
        <v>5111</v>
      </c>
      <c r="B2283" t="s">
        <v>5520</v>
      </c>
      <c r="C2283" t="s">
        <v>5110</v>
      </c>
      <c r="D2283" t="s">
        <v>7948</v>
      </c>
      <c r="E2283" t="s">
        <v>10171</v>
      </c>
      <c r="F2283" t="s">
        <v>10676</v>
      </c>
    </row>
    <row r="2284" spans="1:6">
      <c r="A2284" t="s">
        <v>5117</v>
      </c>
      <c r="B2284" t="s">
        <v>5520</v>
      </c>
      <c r="C2284" t="s">
        <v>5116</v>
      </c>
      <c r="D2284" t="s">
        <v>7948</v>
      </c>
      <c r="E2284" t="s">
        <v>10172</v>
      </c>
      <c r="F2284" t="s">
        <v>10498</v>
      </c>
    </row>
    <row r="2285" spans="1:6">
      <c r="A2285" t="s">
        <v>5118</v>
      </c>
      <c r="B2285" t="s">
        <v>5520</v>
      </c>
      <c r="C2285" t="s">
        <v>5116</v>
      </c>
      <c r="D2285" t="s">
        <v>7948</v>
      </c>
      <c r="E2285" t="s">
        <v>10173</v>
      </c>
      <c r="F2285" t="s">
        <v>10676</v>
      </c>
    </row>
    <row r="2286" spans="1:6">
      <c r="A2286" t="s">
        <v>5125</v>
      </c>
      <c r="B2286" t="s">
        <v>5520</v>
      </c>
      <c r="C2286" t="s">
        <v>5124</v>
      </c>
      <c r="D2286" t="s">
        <v>7948</v>
      </c>
      <c r="E2286" t="s">
        <v>10174</v>
      </c>
      <c r="F2286" t="s">
        <v>10498</v>
      </c>
    </row>
    <row r="2287" spans="1:6">
      <c r="A2287" t="s">
        <v>5133</v>
      </c>
      <c r="B2287" t="s">
        <v>5520</v>
      </c>
      <c r="C2287" t="s">
        <v>5132</v>
      </c>
      <c r="D2287" t="s">
        <v>7948</v>
      </c>
      <c r="E2287" t="s">
        <v>10175</v>
      </c>
      <c r="F2287" t="s">
        <v>10498</v>
      </c>
    </row>
    <row r="2288" spans="1:6">
      <c r="A2288" t="s">
        <v>5135</v>
      </c>
      <c r="B2288" t="s">
        <v>5520</v>
      </c>
      <c r="C2288" t="s">
        <v>5134</v>
      </c>
      <c r="D2288" t="s">
        <v>7948</v>
      </c>
      <c r="E2288" t="s">
        <v>10176</v>
      </c>
      <c r="F2288" t="s">
        <v>10498</v>
      </c>
    </row>
    <row r="2289" spans="1:6">
      <c r="A2289" t="s">
        <v>5137</v>
      </c>
      <c r="B2289" t="s">
        <v>5520</v>
      </c>
      <c r="C2289" t="s">
        <v>5136</v>
      </c>
      <c r="D2289" t="s">
        <v>7948</v>
      </c>
      <c r="E2289" t="s">
        <v>10177</v>
      </c>
      <c r="F2289" t="s">
        <v>10498</v>
      </c>
    </row>
    <row r="2290" spans="1:6">
      <c r="A2290" t="s">
        <v>5139</v>
      </c>
      <c r="B2290" t="s">
        <v>5520</v>
      </c>
      <c r="C2290" t="s">
        <v>5138</v>
      </c>
      <c r="D2290" t="s">
        <v>7948</v>
      </c>
      <c r="E2290" t="s">
        <v>10178</v>
      </c>
      <c r="F2290" t="s">
        <v>10676</v>
      </c>
    </row>
    <row r="2291" spans="1:6">
      <c r="A2291" t="s">
        <v>5141</v>
      </c>
      <c r="B2291" t="s">
        <v>5520</v>
      </c>
      <c r="C2291" t="s">
        <v>5140</v>
      </c>
      <c r="D2291" t="s">
        <v>7948</v>
      </c>
      <c r="E2291" t="s">
        <v>10179</v>
      </c>
      <c r="F2291" t="s">
        <v>10498</v>
      </c>
    </row>
    <row r="2292" spans="1:6">
      <c r="A2292" t="s">
        <v>5018</v>
      </c>
      <c r="B2292" t="s">
        <v>5520</v>
      </c>
      <c r="C2292" t="s">
        <v>5017</v>
      </c>
      <c r="D2292" t="s">
        <v>1155</v>
      </c>
      <c r="E2292" t="s">
        <v>10180</v>
      </c>
      <c r="F2292" t="s">
        <v>10498</v>
      </c>
    </row>
    <row r="2293" spans="1:6">
      <c r="A2293" t="s">
        <v>7180</v>
      </c>
      <c r="B2293" t="s">
        <v>5520</v>
      </c>
      <c r="C2293" t="s">
        <v>7524</v>
      </c>
      <c r="D2293" t="s">
        <v>1160</v>
      </c>
      <c r="E2293" t="s">
        <v>10181</v>
      </c>
      <c r="F2293" t="s">
        <v>10677</v>
      </c>
    </row>
    <row r="2294" spans="1:6">
      <c r="A2294" t="s">
        <v>5016</v>
      </c>
      <c r="B2294" t="s">
        <v>5520</v>
      </c>
      <c r="C2294" t="s">
        <v>5015</v>
      </c>
      <c r="D2294" t="s">
        <v>1160</v>
      </c>
      <c r="E2294" t="s">
        <v>10182</v>
      </c>
      <c r="F2294" t="s">
        <v>10677</v>
      </c>
    </row>
    <row r="2295" spans="1:6">
      <c r="A2295" t="s">
        <v>5030</v>
      </c>
      <c r="B2295" t="s">
        <v>5520</v>
      </c>
      <c r="C2295" t="s">
        <v>5029</v>
      </c>
      <c r="D2295" t="s">
        <v>1160</v>
      </c>
      <c r="E2295" t="s">
        <v>10183</v>
      </c>
      <c r="F2295" t="s">
        <v>10677</v>
      </c>
    </row>
    <row r="2296" spans="1:6">
      <c r="A2296" t="s">
        <v>5036</v>
      </c>
      <c r="B2296" t="s">
        <v>5520</v>
      </c>
      <c r="C2296" t="s">
        <v>5035</v>
      </c>
      <c r="D2296" t="s">
        <v>1160</v>
      </c>
      <c r="E2296" t="s">
        <v>10184</v>
      </c>
      <c r="F2296" t="s">
        <v>10498</v>
      </c>
    </row>
    <row r="2297" spans="1:6">
      <c r="A2297" t="s">
        <v>6864</v>
      </c>
      <c r="B2297" t="s">
        <v>5520</v>
      </c>
      <c r="C2297" t="s">
        <v>6863</v>
      </c>
      <c r="D2297" t="s">
        <v>1160</v>
      </c>
      <c r="E2297" t="s">
        <v>10185</v>
      </c>
      <c r="F2297" t="s">
        <v>10677</v>
      </c>
    </row>
    <row r="2298" spans="1:6">
      <c r="A2298" t="s">
        <v>5091</v>
      </c>
      <c r="B2298" t="s">
        <v>5520</v>
      </c>
      <c r="C2298" t="s">
        <v>5090</v>
      </c>
      <c r="D2298" t="s">
        <v>1160</v>
      </c>
      <c r="E2298" t="s">
        <v>10186</v>
      </c>
      <c r="F2298" t="s">
        <v>10498</v>
      </c>
    </row>
    <row r="2299" spans="1:6">
      <c r="A2299" t="s">
        <v>5121</v>
      </c>
      <c r="B2299" t="s">
        <v>5520</v>
      </c>
      <c r="C2299" t="s">
        <v>5119</v>
      </c>
      <c r="D2299" t="s">
        <v>1160</v>
      </c>
      <c r="E2299" t="s">
        <v>10187</v>
      </c>
      <c r="F2299" t="s">
        <v>10677</v>
      </c>
    </row>
    <row r="2300" spans="1:6">
      <c r="A2300" t="s">
        <v>5120</v>
      </c>
      <c r="B2300" t="s">
        <v>5520</v>
      </c>
      <c r="C2300" t="s">
        <v>5119</v>
      </c>
      <c r="D2300" t="s">
        <v>1160</v>
      </c>
      <c r="E2300" t="s">
        <v>10188</v>
      </c>
      <c r="F2300" t="s">
        <v>10677</v>
      </c>
    </row>
    <row r="2301" spans="1:6">
      <c r="A2301" t="s">
        <v>4978</v>
      </c>
      <c r="B2301" t="s">
        <v>5520</v>
      </c>
      <c r="C2301" t="s">
        <v>4977</v>
      </c>
      <c r="D2301" t="s">
        <v>1171</v>
      </c>
      <c r="E2301" t="s">
        <v>10189</v>
      </c>
      <c r="F2301" t="s">
        <v>10498</v>
      </c>
    </row>
    <row r="2302" spans="1:6">
      <c r="A2302" t="s">
        <v>4979</v>
      </c>
      <c r="B2302" t="s">
        <v>5520</v>
      </c>
      <c r="C2302" t="s">
        <v>4977</v>
      </c>
      <c r="D2302" t="s">
        <v>1171</v>
      </c>
      <c r="E2302" t="s">
        <v>10190</v>
      </c>
      <c r="F2302" t="s">
        <v>10678</v>
      </c>
    </row>
    <row r="2303" spans="1:6">
      <c r="A2303" t="s">
        <v>5057</v>
      </c>
      <c r="B2303" t="s">
        <v>5520</v>
      </c>
      <c r="C2303" t="s">
        <v>1188</v>
      </c>
      <c r="D2303" t="s">
        <v>1188</v>
      </c>
      <c r="E2303" t="s">
        <v>10191</v>
      </c>
      <c r="F2303" t="s">
        <v>10498</v>
      </c>
    </row>
    <row r="2304" spans="1:6">
      <c r="A2304" t="s">
        <v>4993</v>
      </c>
      <c r="B2304" t="s">
        <v>5520</v>
      </c>
      <c r="C2304" t="s">
        <v>4992</v>
      </c>
      <c r="D2304" t="s">
        <v>1200</v>
      </c>
      <c r="E2304" t="s">
        <v>10192</v>
      </c>
      <c r="F2304" t="s">
        <v>10498</v>
      </c>
    </row>
    <row r="2305" spans="1:6">
      <c r="A2305" t="s">
        <v>7181</v>
      </c>
      <c r="B2305" t="s">
        <v>5520</v>
      </c>
      <c r="C2305" t="s">
        <v>7525</v>
      </c>
      <c r="D2305" t="s">
        <v>1289</v>
      </c>
      <c r="E2305" t="s">
        <v>10193</v>
      </c>
      <c r="F2305" t="s">
        <v>10498</v>
      </c>
    </row>
    <row r="2306" spans="1:6">
      <c r="A2306" t="s">
        <v>5069</v>
      </c>
      <c r="B2306" t="s">
        <v>5520</v>
      </c>
      <c r="C2306" t="s">
        <v>5068</v>
      </c>
      <c r="D2306" t="s">
        <v>1289</v>
      </c>
      <c r="E2306" t="s">
        <v>10194</v>
      </c>
      <c r="F2306" t="s">
        <v>10498</v>
      </c>
    </row>
    <row r="2307" spans="1:6">
      <c r="A2307" t="s">
        <v>1347</v>
      </c>
      <c r="B2307" t="s">
        <v>5520</v>
      </c>
      <c r="C2307" t="s">
        <v>6865</v>
      </c>
      <c r="D2307" t="s">
        <v>1289</v>
      </c>
      <c r="E2307" t="s">
        <v>10195</v>
      </c>
      <c r="F2307" t="s">
        <v>10498</v>
      </c>
    </row>
    <row r="2308" spans="1:6">
      <c r="A2308" t="s">
        <v>7182</v>
      </c>
      <c r="B2308" t="s">
        <v>5520</v>
      </c>
      <c r="C2308" t="s">
        <v>7526</v>
      </c>
      <c r="D2308" t="s">
        <v>1289</v>
      </c>
      <c r="E2308" t="s">
        <v>10196</v>
      </c>
      <c r="F2308" t="s">
        <v>10498</v>
      </c>
    </row>
    <row r="2309" spans="1:6">
      <c r="A2309" t="s">
        <v>5011</v>
      </c>
      <c r="B2309" t="s">
        <v>5520</v>
      </c>
      <c r="C2309" t="s">
        <v>5010</v>
      </c>
      <c r="D2309" t="s">
        <v>1316</v>
      </c>
      <c r="E2309" t="s">
        <v>10197</v>
      </c>
      <c r="F2309" t="s">
        <v>10679</v>
      </c>
    </row>
    <row r="2310" spans="1:6">
      <c r="A2310" t="s">
        <v>4960</v>
      </c>
      <c r="B2310" t="s">
        <v>5520</v>
      </c>
      <c r="C2310" t="s">
        <v>4959</v>
      </c>
      <c r="D2310" t="s">
        <v>7943</v>
      </c>
      <c r="E2310" t="s">
        <v>10198</v>
      </c>
      <c r="F2310" t="s">
        <v>10498</v>
      </c>
    </row>
    <row r="2311" spans="1:6">
      <c r="A2311" t="s">
        <v>4970</v>
      </c>
      <c r="B2311" t="s">
        <v>5520</v>
      </c>
      <c r="C2311" t="s">
        <v>4969</v>
      </c>
      <c r="D2311" t="s">
        <v>7943</v>
      </c>
      <c r="E2311" t="s">
        <v>10199</v>
      </c>
      <c r="F2311" t="s">
        <v>10498</v>
      </c>
    </row>
    <row r="2312" spans="1:6">
      <c r="A2312" t="s">
        <v>4972</v>
      </c>
      <c r="B2312" t="s">
        <v>5520</v>
      </c>
      <c r="C2312" t="s">
        <v>4971</v>
      </c>
      <c r="D2312" t="s">
        <v>7943</v>
      </c>
      <c r="E2312" t="s">
        <v>10200</v>
      </c>
      <c r="F2312" t="s">
        <v>10498</v>
      </c>
    </row>
    <row r="2313" spans="1:6">
      <c r="A2313" t="s">
        <v>4974</v>
      </c>
      <c r="B2313" t="s">
        <v>5520</v>
      </c>
      <c r="C2313" t="s">
        <v>4973</v>
      </c>
      <c r="D2313" t="s">
        <v>7943</v>
      </c>
      <c r="E2313" t="s">
        <v>10201</v>
      </c>
      <c r="F2313" t="s">
        <v>10498</v>
      </c>
    </row>
    <row r="2314" spans="1:6">
      <c r="A2314" t="s">
        <v>4976</v>
      </c>
      <c r="B2314" t="s">
        <v>5520</v>
      </c>
      <c r="C2314" t="s">
        <v>4975</v>
      </c>
      <c r="D2314" t="s">
        <v>7943</v>
      </c>
      <c r="E2314" t="s">
        <v>10202</v>
      </c>
      <c r="F2314" t="s">
        <v>10498</v>
      </c>
    </row>
    <row r="2315" spans="1:6">
      <c r="A2315" t="s">
        <v>4981</v>
      </c>
      <c r="B2315" t="s">
        <v>5520</v>
      </c>
      <c r="C2315" t="s">
        <v>4980</v>
      </c>
      <c r="D2315" t="s">
        <v>7943</v>
      </c>
      <c r="E2315" t="s">
        <v>10203</v>
      </c>
      <c r="F2315" t="s">
        <v>10498</v>
      </c>
    </row>
    <row r="2316" spans="1:6">
      <c r="A2316" t="s">
        <v>4997</v>
      </c>
      <c r="B2316" t="s">
        <v>5520</v>
      </c>
      <c r="C2316" t="s">
        <v>4996</v>
      </c>
      <c r="D2316" t="s">
        <v>7943</v>
      </c>
      <c r="E2316" t="s">
        <v>10204</v>
      </c>
      <c r="F2316" t="s">
        <v>10498</v>
      </c>
    </row>
    <row r="2317" spans="1:6">
      <c r="A2317" t="s">
        <v>5005</v>
      </c>
      <c r="B2317" t="s">
        <v>5520</v>
      </c>
      <c r="C2317" t="s">
        <v>5004</v>
      </c>
      <c r="D2317" t="s">
        <v>7943</v>
      </c>
      <c r="E2317" t="s">
        <v>10205</v>
      </c>
      <c r="F2317" t="s">
        <v>10498</v>
      </c>
    </row>
    <row r="2318" spans="1:6">
      <c r="A2318" t="s">
        <v>5009</v>
      </c>
      <c r="B2318" t="s">
        <v>5520</v>
      </c>
      <c r="C2318" t="s">
        <v>5008</v>
      </c>
      <c r="D2318" t="s">
        <v>7943</v>
      </c>
      <c r="E2318" t="s">
        <v>10206</v>
      </c>
      <c r="F2318" t="s">
        <v>10498</v>
      </c>
    </row>
    <row r="2319" spans="1:6">
      <c r="A2319" t="s">
        <v>5022</v>
      </c>
      <c r="B2319" t="s">
        <v>5520</v>
      </c>
      <c r="C2319" t="s">
        <v>5021</v>
      </c>
      <c r="D2319" t="s">
        <v>7943</v>
      </c>
      <c r="E2319" t="s">
        <v>10207</v>
      </c>
      <c r="F2319" t="s">
        <v>10498</v>
      </c>
    </row>
    <row r="2320" spans="1:6">
      <c r="A2320" t="s">
        <v>5024</v>
      </c>
      <c r="B2320" t="s">
        <v>5520</v>
      </c>
      <c r="C2320" t="s">
        <v>5023</v>
      </c>
      <c r="D2320" t="s">
        <v>7943</v>
      </c>
      <c r="E2320" t="s">
        <v>10208</v>
      </c>
      <c r="F2320" t="s">
        <v>10498</v>
      </c>
    </row>
    <row r="2321" spans="1:6">
      <c r="A2321" t="s">
        <v>5028</v>
      </c>
      <c r="B2321" t="s">
        <v>5520</v>
      </c>
      <c r="C2321" t="s">
        <v>5027</v>
      </c>
      <c r="D2321" t="s">
        <v>7943</v>
      </c>
      <c r="E2321" t="s">
        <v>10209</v>
      </c>
      <c r="F2321" t="s">
        <v>10498</v>
      </c>
    </row>
    <row r="2322" spans="1:6">
      <c r="A2322" t="s">
        <v>5032</v>
      </c>
      <c r="B2322" t="s">
        <v>5520</v>
      </c>
      <c r="C2322" t="s">
        <v>5031</v>
      </c>
      <c r="D2322" t="s">
        <v>7943</v>
      </c>
      <c r="E2322" t="s">
        <v>10210</v>
      </c>
      <c r="F2322" t="s">
        <v>10498</v>
      </c>
    </row>
    <row r="2323" spans="1:6">
      <c r="A2323" t="s">
        <v>5044</v>
      </c>
      <c r="B2323" t="s">
        <v>5520</v>
      </c>
      <c r="C2323" t="s">
        <v>5043</v>
      </c>
      <c r="D2323" t="s">
        <v>7943</v>
      </c>
      <c r="E2323" t="s">
        <v>10211</v>
      </c>
      <c r="F2323" t="s">
        <v>10498</v>
      </c>
    </row>
    <row r="2324" spans="1:6">
      <c r="A2324" t="s">
        <v>5063</v>
      </c>
      <c r="B2324" t="s">
        <v>5520</v>
      </c>
      <c r="C2324" t="s">
        <v>5062</v>
      </c>
      <c r="D2324" t="s">
        <v>7943</v>
      </c>
      <c r="E2324" t="s">
        <v>10212</v>
      </c>
      <c r="F2324" t="s">
        <v>10680</v>
      </c>
    </row>
    <row r="2325" spans="1:6">
      <c r="A2325" t="s">
        <v>5071</v>
      </c>
      <c r="B2325" t="s">
        <v>5520</v>
      </c>
      <c r="C2325" t="s">
        <v>5070</v>
      </c>
      <c r="D2325" t="s">
        <v>7943</v>
      </c>
      <c r="E2325" t="s">
        <v>10213</v>
      </c>
      <c r="F2325" t="s">
        <v>10498</v>
      </c>
    </row>
    <row r="2326" spans="1:6">
      <c r="A2326" t="s">
        <v>7183</v>
      </c>
      <c r="B2326" t="s">
        <v>5520</v>
      </c>
      <c r="C2326" t="s">
        <v>7527</v>
      </c>
      <c r="D2326" t="s">
        <v>7943</v>
      </c>
      <c r="E2326" t="s">
        <v>10214</v>
      </c>
      <c r="F2326" t="s">
        <v>10498</v>
      </c>
    </row>
    <row r="2327" spans="1:6">
      <c r="A2327" t="s">
        <v>5077</v>
      </c>
      <c r="B2327" t="s">
        <v>5520</v>
      </c>
      <c r="C2327" t="s">
        <v>5076</v>
      </c>
      <c r="D2327" t="s">
        <v>7943</v>
      </c>
      <c r="E2327" t="s">
        <v>10215</v>
      </c>
      <c r="F2327" t="s">
        <v>10498</v>
      </c>
    </row>
    <row r="2328" spans="1:6">
      <c r="A2328" t="s">
        <v>5079</v>
      </c>
      <c r="B2328" t="s">
        <v>5520</v>
      </c>
      <c r="C2328" t="s">
        <v>5078</v>
      </c>
      <c r="D2328" t="s">
        <v>7943</v>
      </c>
      <c r="E2328" t="s">
        <v>10216</v>
      </c>
      <c r="F2328" t="s">
        <v>10498</v>
      </c>
    </row>
    <row r="2329" spans="1:6">
      <c r="A2329" t="s">
        <v>5089</v>
      </c>
      <c r="B2329" t="s">
        <v>5520</v>
      </c>
      <c r="C2329" t="s">
        <v>5088</v>
      </c>
      <c r="D2329" t="s">
        <v>7943</v>
      </c>
      <c r="E2329" t="s">
        <v>10217</v>
      </c>
      <c r="F2329" t="s">
        <v>10498</v>
      </c>
    </row>
    <row r="2330" spans="1:6">
      <c r="A2330" t="s">
        <v>5103</v>
      </c>
      <c r="B2330" t="s">
        <v>5520</v>
      </c>
      <c r="C2330" t="s">
        <v>5102</v>
      </c>
      <c r="D2330" t="s">
        <v>7943</v>
      </c>
      <c r="E2330" t="s">
        <v>10218</v>
      </c>
      <c r="F2330" t="s">
        <v>10498</v>
      </c>
    </row>
    <row r="2331" spans="1:6">
      <c r="A2331" t="s">
        <v>5113</v>
      </c>
      <c r="B2331" t="s">
        <v>5520</v>
      </c>
      <c r="C2331" t="s">
        <v>5112</v>
      </c>
      <c r="D2331" t="s">
        <v>7943</v>
      </c>
      <c r="E2331" t="s">
        <v>10219</v>
      </c>
      <c r="F2331" t="s">
        <v>10498</v>
      </c>
    </row>
    <row r="2332" spans="1:6">
      <c r="A2332" t="s">
        <v>5115</v>
      </c>
      <c r="B2332" t="s">
        <v>5520</v>
      </c>
      <c r="C2332" t="s">
        <v>5114</v>
      </c>
      <c r="D2332" t="s">
        <v>7943</v>
      </c>
      <c r="E2332" t="s">
        <v>10220</v>
      </c>
      <c r="F2332" t="s">
        <v>10498</v>
      </c>
    </row>
    <row r="2333" spans="1:6">
      <c r="A2333" t="s">
        <v>5123</v>
      </c>
      <c r="B2333" t="s">
        <v>5520</v>
      </c>
      <c r="C2333" t="s">
        <v>5122</v>
      </c>
      <c r="D2333" t="s">
        <v>7943</v>
      </c>
      <c r="E2333" t="s">
        <v>10221</v>
      </c>
      <c r="F2333" t="s">
        <v>10498</v>
      </c>
    </row>
    <row r="2334" spans="1:6">
      <c r="A2334" t="s">
        <v>5127</v>
      </c>
      <c r="B2334" t="s">
        <v>5520</v>
      </c>
      <c r="C2334" t="s">
        <v>5126</v>
      </c>
      <c r="D2334" t="s">
        <v>7943</v>
      </c>
      <c r="E2334" t="s">
        <v>10222</v>
      </c>
      <c r="F2334" t="s">
        <v>10498</v>
      </c>
    </row>
    <row r="2335" spans="1:6">
      <c r="A2335" t="s">
        <v>5129</v>
      </c>
      <c r="B2335" t="s">
        <v>5520</v>
      </c>
      <c r="C2335" t="s">
        <v>5128</v>
      </c>
      <c r="D2335" t="s">
        <v>7943</v>
      </c>
      <c r="E2335" t="s">
        <v>10223</v>
      </c>
      <c r="F2335" t="s">
        <v>10498</v>
      </c>
    </row>
    <row r="2336" spans="1:6">
      <c r="A2336" t="s">
        <v>5131</v>
      </c>
      <c r="B2336" t="s">
        <v>5520</v>
      </c>
      <c r="C2336" t="s">
        <v>5130</v>
      </c>
      <c r="D2336" t="s">
        <v>7943</v>
      </c>
      <c r="E2336" t="s">
        <v>10224</v>
      </c>
      <c r="F2336" t="s">
        <v>10498</v>
      </c>
    </row>
    <row r="2337" spans="1:6">
      <c r="A2337" t="s">
        <v>4962</v>
      </c>
      <c r="B2337" t="s">
        <v>5520</v>
      </c>
      <c r="C2337" t="s">
        <v>4961</v>
      </c>
      <c r="D2337" t="s">
        <v>1424</v>
      </c>
      <c r="E2337" t="s">
        <v>10225</v>
      </c>
      <c r="F2337" t="s">
        <v>10498</v>
      </c>
    </row>
    <row r="2338" spans="1:6">
      <c r="A2338" t="s">
        <v>7184</v>
      </c>
      <c r="B2338" t="s">
        <v>5520</v>
      </c>
      <c r="C2338" t="s">
        <v>4961</v>
      </c>
      <c r="D2338" t="s">
        <v>1424</v>
      </c>
      <c r="E2338" t="s">
        <v>10226</v>
      </c>
      <c r="F2338" t="s">
        <v>10498</v>
      </c>
    </row>
    <row r="2339" spans="1:6">
      <c r="A2339" t="s">
        <v>7185</v>
      </c>
      <c r="B2339" t="s">
        <v>5520</v>
      </c>
      <c r="C2339" t="s">
        <v>4961</v>
      </c>
      <c r="D2339" t="s">
        <v>1424</v>
      </c>
      <c r="E2339" t="s">
        <v>10227</v>
      </c>
      <c r="F2339" t="s">
        <v>10498</v>
      </c>
    </row>
    <row r="2340" spans="1:6">
      <c r="A2340" t="s">
        <v>4968</v>
      </c>
      <c r="B2340" t="s">
        <v>5520</v>
      </c>
      <c r="C2340" t="s">
        <v>4967</v>
      </c>
      <c r="D2340" t="s">
        <v>1424</v>
      </c>
      <c r="E2340" t="s">
        <v>10228</v>
      </c>
      <c r="F2340" t="s">
        <v>10498</v>
      </c>
    </row>
    <row r="2341" spans="1:6">
      <c r="A2341" t="s">
        <v>5014</v>
      </c>
      <c r="B2341" t="s">
        <v>5520</v>
      </c>
      <c r="C2341" t="s">
        <v>5012</v>
      </c>
      <c r="D2341" t="s">
        <v>1424</v>
      </c>
      <c r="E2341" t="s">
        <v>10229</v>
      </c>
      <c r="F2341" t="s">
        <v>10498</v>
      </c>
    </row>
    <row r="2342" spans="1:6">
      <c r="A2342" t="s">
        <v>5013</v>
      </c>
      <c r="B2342" t="s">
        <v>5520</v>
      </c>
      <c r="C2342" t="s">
        <v>5012</v>
      </c>
      <c r="D2342" t="s">
        <v>1424</v>
      </c>
      <c r="E2342" t="s">
        <v>10230</v>
      </c>
      <c r="F2342" t="s">
        <v>10681</v>
      </c>
    </row>
    <row r="2343" spans="1:6">
      <c r="A2343" t="s">
        <v>5020</v>
      </c>
      <c r="B2343" t="s">
        <v>5520</v>
      </c>
      <c r="C2343" t="s">
        <v>5019</v>
      </c>
      <c r="D2343" t="s">
        <v>1424</v>
      </c>
      <c r="E2343" t="s">
        <v>10231</v>
      </c>
      <c r="F2343" t="s">
        <v>10498</v>
      </c>
    </row>
    <row r="2344" spans="1:6">
      <c r="A2344" t="s">
        <v>5083</v>
      </c>
      <c r="B2344" t="s">
        <v>5520</v>
      </c>
      <c r="C2344" t="s">
        <v>5082</v>
      </c>
      <c r="D2344" t="s">
        <v>1424</v>
      </c>
      <c r="E2344" t="s">
        <v>10232</v>
      </c>
      <c r="F2344" t="s">
        <v>10498</v>
      </c>
    </row>
    <row r="2345" spans="1:6">
      <c r="A2345" t="s">
        <v>5101</v>
      </c>
      <c r="B2345" t="s">
        <v>5520</v>
      </c>
      <c r="C2345" t="s">
        <v>5100</v>
      </c>
      <c r="D2345" t="s">
        <v>1424</v>
      </c>
      <c r="E2345" t="s">
        <v>10233</v>
      </c>
      <c r="F2345" t="s">
        <v>10498</v>
      </c>
    </row>
    <row r="2346" spans="1:6">
      <c r="A2346" t="s">
        <v>6869</v>
      </c>
      <c r="B2346" t="s">
        <v>5521</v>
      </c>
      <c r="C2346" t="s">
        <v>6868</v>
      </c>
      <c r="D2346" t="s">
        <v>1030</v>
      </c>
      <c r="E2346" t="s">
        <v>10234</v>
      </c>
      <c r="F2346" t="s">
        <v>10498</v>
      </c>
    </row>
    <row r="2347" spans="1:6">
      <c r="A2347" t="s">
        <v>7952</v>
      </c>
      <c r="B2347" t="s">
        <v>5521</v>
      </c>
      <c r="C2347" t="s">
        <v>7953</v>
      </c>
      <c r="D2347" t="s">
        <v>1030</v>
      </c>
      <c r="F2347" t="s">
        <v>10682</v>
      </c>
    </row>
    <row r="2348" spans="1:6">
      <c r="A2348" t="s">
        <v>5193</v>
      </c>
      <c r="B2348" t="s">
        <v>5521</v>
      </c>
      <c r="C2348" t="s">
        <v>5192</v>
      </c>
      <c r="D2348" t="s">
        <v>1030</v>
      </c>
      <c r="E2348" t="s">
        <v>10235</v>
      </c>
      <c r="F2348" t="s">
        <v>10683</v>
      </c>
    </row>
    <row r="2349" spans="1:6">
      <c r="A2349" t="s">
        <v>5205</v>
      </c>
      <c r="B2349" t="s">
        <v>5521</v>
      </c>
      <c r="C2349" t="s">
        <v>5204</v>
      </c>
      <c r="D2349" t="s">
        <v>1030</v>
      </c>
      <c r="E2349" t="s">
        <v>10236</v>
      </c>
      <c r="F2349" t="s">
        <v>10498</v>
      </c>
    </row>
    <row r="2350" spans="1:6">
      <c r="A2350" t="s">
        <v>5224</v>
      </c>
      <c r="B2350" t="s">
        <v>5521</v>
      </c>
      <c r="C2350" t="s">
        <v>5223</v>
      </c>
      <c r="D2350" t="s">
        <v>1030</v>
      </c>
      <c r="E2350" t="s">
        <v>10237</v>
      </c>
      <c r="F2350" t="s">
        <v>10498</v>
      </c>
    </row>
    <row r="2351" spans="1:6">
      <c r="A2351" t="s">
        <v>7186</v>
      </c>
      <c r="B2351" t="s">
        <v>5521</v>
      </c>
      <c r="C2351" t="s">
        <v>7528</v>
      </c>
      <c r="D2351" t="s">
        <v>1030</v>
      </c>
      <c r="E2351" t="s">
        <v>10238</v>
      </c>
      <c r="F2351" t="s">
        <v>10498</v>
      </c>
    </row>
    <row r="2352" spans="1:6">
      <c r="A2352" t="s">
        <v>5234</v>
      </c>
      <c r="B2352" t="s">
        <v>5521</v>
      </c>
      <c r="C2352" t="s">
        <v>5233</v>
      </c>
      <c r="D2352" t="s">
        <v>1030</v>
      </c>
      <c r="E2352" t="s">
        <v>10239</v>
      </c>
      <c r="F2352" t="s">
        <v>10498</v>
      </c>
    </row>
    <row r="2353" spans="1:6">
      <c r="A2353" t="s">
        <v>5242</v>
      </c>
      <c r="B2353" t="s">
        <v>5521</v>
      </c>
      <c r="C2353" t="s">
        <v>5241</v>
      </c>
      <c r="D2353" t="s">
        <v>1030</v>
      </c>
      <c r="E2353" t="s">
        <v>10240</v>
      </c>
      <c r="F2353" t="s">
        <v>10684</v>
      </c>
    </row>
    <row r="2354" spans="1:6">
      <c r="A2354" t="s">
        <v>5251</v>
      </c>
      <c r="B2354" t="s">
        <v>5521</v>
      </c>
      <c r="C2354" t="s">
        <v>5250</v>
      </c>
      <c r="D2354" t="s">
        <v>1030</v>
      </c>
      <c r="E2354" t="s">
        <v>10241</v>
      </c>
      <c r="F2354" t="s">
        <v>10685</v>
      </c>
    </row>
    <row r="2355" spans="1:6">
      <c r="A2355" t="s">
        <v>6867</v>
      </c>
      <c r="B2355" t="s">
        <v>5521</v>
      </c>
      <c r="C2355" t="s">
        <v>6866</v>
      </c>
      <c r="D2355" t="s">
        <v>1030</v>
      </c>
      <c r="E2355" t="s">
        <v>10242</v>
      </c>
      <c r="F2355" t="s">
        <v>10498</v>
      </c>
    </row>
    <row r="2356" spans="1:6">
      <c r="A2356" t="s">
        <v>5266</v>
      </c>
      <c r="B2356" t="s">
        <v>5521</v>
      </c>
      <c r="C2356" t="s">
        <v>5265</v>
      </c>
      <c r="D2356" t="s">
        <v>1030</v>
      </c>
      <c r="E2356" t="s">
        <v>10243</v>
      </c>
      <c r="F2356" t="s">
        <v>10498</v>
      </c>
    </row>
    <row r="2357" spans="1:6">
      <c r="A2357" t="s">
        <v>5281</v>
      </c>
      <c r="B2357" t="s">
        <v>5521</v>
      </c>
      <c r="C2357" t="s">
        <v>5280</v>
      </c>
      <c r="D2357" t="s">
        <v>1030</v>
      </c>
      <c r="E2357" t="s">
        <v>10244</v>
      </c>
      <c r="F2357" t="s">
        <v>10686</v>
      </c>
    </row>
    <row r="2358" spans="1:6">
      <c r="A2358" t="s">
        <v>5283</v>
      </c>
      <c r="B2358" t="s">
        <v>5521</v>
      </c>
      <c r="C2358" t="s">
        <v>5282</v>
      </c>
      <c r="D2358" t="s">
        <v>1030</v>
      </c>
      <c r="E2358" t="s">
        <v>10245</v>
      </c>
      <c r="F2358" t="s">
        <v>10498</v>
      </c>
    </row>
    <row r="2359" spans="1:6">
      <c r="A2359" t="s">
        <v>5306</v>
      </c>
      <c r="B2359" t="s">
        <v>5521</v>
      </c>
      <c r="C2359" t="s">
        <v>5305</v>
      </c>
      <c r="D2359" t="s">
        <v>1030</v>
      </c>
      <c r="E2359" t="s">
        <v>10246</v>
      </c>
      <c r="F2359" t="s">
        <v>10498</v>
      </c>
    </row>
    <row r="2360" spans="1:6">
      <c r="A2360" t="s">
        <v>5311</v>
      </c>
      <c r="B2360" t="s">
        <v>5521</v>
      </c>
      <c r="C2360" t="s">
        <v>5310</v>
      </c>
      <c r="D2360" t="s">
        <v>1030</v>
      </c>
      <c r="E2360" t="s">
        <v>10247</v>
      </c>
      <c r="F2360" t="s">
        <v>10687</v>
      </c>
    </row>
    <row r="2361" spans="1:6">
      <c r="A2361" t="s">
        <v>5328</v>
      </c>
      <c r="B2361" t="s">
        <v>5521</v>
      </c>
      <c r="C2361" t="s">
        <v>5327</v>
      </c>
      <c r="D2361" t="s">
        <v>1030</v>
      </c>
      <c r="E2361" t="s">
        <v>10248</v>
      </c>
      <c r="F2361" t="s">
        <v>10498</v>
      </c>
    </row>
    <row r="2362" spans="1:6">
      <c r="A2362" t="s">
        <v>5343</v>
      </c>
      <c r="B2362" t="s">
        <v>5521</v>
      </c>
      <c r="C2362" t="s">
        <v>5342</v>
      </c>
      <c r="D2362" t="s">
        <v>1030</v>
      </c>
      <c r="E2362" t="s">
        <v>10249</v>
      </c>
      <c r="F2362" t="s">
        <v>10498</v>
      </c>
    </row>
    <row r="2363" spans="1:6">
      <c r="A2363" t="s">
        <v>5358</v>
      </c>
      <c r="B2363" t="s">
        <v>5521</v>
      </c>
      <c r="C2363" t="s">
        <v>5357</v>
      </c>
      <c r="D2363" t="s">
        <v>1030</v>
      </c>
      <c r="E2363" t="s">
        <v>10250</v>
      </c>
      <c r="F2363" t="s">
        <v>10688</v>
      </c>
    </row>
    <row r="2364" spans="1:6">
      <c r="A2364" t="s">
        <v>5362</v>
      </c>
      <c r="B2364" t="s">
        <v>5521</v>
      </c>
      <c r="C2364" t="s">
        <v>5361</v>
      </c>
      <c r="D2364" t="s">
        <v>1030</v>
      </c>
      <c r="E2364" t="s">
        <v>10251</v>
      </c>
      <c r="F2364" t="s">
        <v>10498</v>
      </c>
    </row>
    <row r="2365" spans="1:6">
      <c r="A2365" t="s">
        <v>5363</v>
      </c>
      <c r="B2365" t="s">
        <v>5521</v>
      </c>
      <c r="C2365" t="s">
        <v>5361</v>
      </c>
      <c r="D2365" t="s">
        <v>1030</v>
      </c>
      <c r="E2365" t="s">
        <v>10252</v>
      </c>
      <c r="F2365" t="s">
        <v>10689</v>
      </c>
    </row>
    <row r="2366" spans="1:6">
      <c r="A2366" t="s">
        <v>5368</v>
      </c>
      <c r="B2366" t="s">
        <v>5521</v>
      </c>
      <c r="C2366" t="s">
        <v>5367</v>
      </c>
      <c r="D2366" t="s">
        <v>1030</v>
      </c>
      <c r="E2366" t="s">
        <v>10253</v>
      </c>
      <c r="F2366" t="s">
        <v>10498</v>
      </c>
    </row>
    <row r="2367" spans="1:6">
      <c r="A2367" t="s">
        <v>7950</v>
      </c>
      <c r="B2367" t="s">
        <v>5521</v>
      </c>
      <c r="C2367" t="s">
        <v>7951</v>
      </c>
      <c r="D2367" t="s">
        <v>1030</v>
      </c>
      <c r="F2367" t="s">
        <v>10690</v>
      </c>
    </row>
    <row r="2368" spans="1:6">
      <c r="A2368" t="s">
        <v>5395</v>
      </c>
      <c r="B2368" t="s">
        <v>5521</v>
      </c>
      <c r="C2368" t="s">
        <v>5394</v>
      </c>
      <c r="D2368" t="s">
        <v>1030</v>
      </c>
      <c r="E2368" t="s">
        <v>10254</v>
      </c>
      <c r="F2368" t="s">
        <v>10691</v>
      </c>
    </row>
    <row r="2369" spans="1:6">
      <c r="A2369" t="s">
        <v>5420</v>
      </c>
      <c r="B2369" t="s">
        <v>5521</v>
      </c>
      <c r="C2369" t="s">
        <v>5419</v>
      </c>
      <c r="D2369" t="s">
        <v>1030</v>
      </c>
      <c r="E2369" t="s">
        <v>10255</v>
      </c>
      <c r="F2369" t="s">
        <v>10692</v>
      </c>
    </row>
    <row r="2370" spans="1:6">
      <c r="A2370" t="s">
        <v>5423</v>
      </c>
      <c r="B2370" t="s">
        <v>5521</v>
      </c>
      <c r="C2370" t="s">
        <v>5422</v>
      </c>
      <c r="D2370" t="s">
        <v>1030</v>
      </c>
      <c r="E2370" t="s">
        <v>10256</v>
      </c>
      <c r="F2370" t="s">
        <v>10693</v>
      </c>
    </row>
    <row r="2371" spans="1:6">
      <c r="A2371" t="s">
        <v>5427</v>
      </c>
      <c r="B2371" t="s">
        <v>5521</v>
      </c>
      <c r="C2371" t="s">
        <v>5426</v>
      </c>
      <c r="D2371" t="s">
        <v>1030</v>
      </c>
      <c r="E2371" t="s">
        <v>10257</v>
      </c>
      <c r="F2371" t="s">
        <v>10694</v>
      </c>
    </row>
    <row r="2372" spans="1:6">
      <c r="A2372" t="s">
        <v>5461</v>
      </c>
      <c r="B2372" t="s">
        <v>5521</v>
      </c>
      <c r="C2372" t="s">
        <v>5460</v>
      </c>
      <c r="D2372" t="s">
        <v>1030</v>
      </c>
      <c r="E2372" t="s">
        <v>10258</v>
      </c>
      <c r="F2372" t="s">
        <v>10695</v>
      </c>
    </row>
    <row r="2373" spans="1:6">
      <c r="A2373" t="s">
        <v>5477</v>
      </c>
      <c r="B2373" t="s">
        <v>5521</v>
      </c>
      <c r="C2373" t="s">
        <v>5476</v>
      </c>
      <c r="D2373" t="s">
        <v>1030</v>
      </c>
      <c r="E2373" t="s">
        <v>10259</v>
      </c>
      <c r="F2373" t="s">
        <v>10498</v>
      </c>
    </row>
    <row r="2374" spans="1:6">
      <c r="A2374" t="s">
        <v>5478</v>
      </c>
      <c r="B2374" t="s">
        <v>5521</v>
      </c>
      <c r="C2374" t="s">
        <v>7529</v>
      </c>
      <c r="D2374" t="s">
        <v>1030</v>
      </c>
      <c r="E2374" t="s">
        <v>10260</v>
      </c>
      <c r="F2374" t="s">
        <v>10498</v>
      </c>
    </row>
    <row r="2375" spans="1:6">
      <c r="A2375" t="s">
        <v>5494</v>
      </c>
      <c r="B2375" t="s">
        <v>5521</v>
      </c>
      <c r="C2375" t="s">
        <v>5493</v>
      </c>
      <c r="D2375" t="s">
        <v>1030</v>
      </c>
      <c r="E2375" t="s">
        <v>10261</v>
      </c>
      <c r="F2375" t="s">
        <v>10498</v>
      </c>
    </row>
    <row r="2376" spans="1:6">
      <c r="A2376" t="s">
        <v>5495</v>
      </c>
      <c r="B2376" t="s">
        <v>5521</v>
      </c>
      <c r="C2376" t="s">
        <v>5493</v>
      </c>
      <c r="D2376" t="s">
        <v>1030</v>
      </c>
      <c r="E2376" t="s">
        <v>10262</v>
      </c>
      <c r="F2376" t="s">
        <v>10696</v>
      </c>
    </row>
    <row r="2377" spans="1:6">
      <c r="A2377" t="s">
        <v>5501</v>
      </c>
      <c r="B2377" t="s">
        <v>5521</v>
      </c>
      <c r="C2377" t="s">
        <v>5500</v>
      </c>
      <c r="D2377" t="s">
        <v>1030</v>
      </c>
      <c r="E2377" t="s">
        <v>10263</v>
      </c>
      <c r="F2377" t="s">
        <v>10697</v>
      </c>
    </row>
    <row r="2378" spans="1:6">
      <c r="A2378" t="s">
        <v>5503</v>
      </c>
      <c r="B2378" t="s">
        <v>5521</v>
      </c>
      <c r="C2378" t="s">
        <v>5502</v>
      </c>
      <c r="D2378" t="s">
        <v>1030</v>
      </c>
      <c r="E2378" t="s">
        <v>10264</v>
      </c>
      <c r="F2378" t="s">
        <v>10698</v>
      </c>
    </row>
    <row r="2379" spans="1:6">
      <c r="A2379" t="s">
        <v>6871</v>
      </c>
      <c r="B2379" t="s">
        <v>5521</v>
      </c>
      <c r="C2379" t="s">
        <v>6870</v>
      </c>
      <c r="D2379" t="s">
        <v>1030</v>
      </c>
      <c r="E2379" t="s">
        <v>10265</v>
      </c>
      <c r="F2379" t="s">
        <v>10498</v>
      </c>
    </row>
    <row r="2380" spans="1:6">
      <c r="A2380" t="s">
        <v>5515</v>
      </c>
      <c r="B2380" t="s">
        <v>5521</v>
      </c>
      <c r="C2380" t="s">
        <v>5514</v>
      </c>
      <c r="D2380" t="s">
        <v>1030</v>
      </c>
      <c r="E2380" t="s">
        <v>10266</v>
      </c>
      <c r="F2380" t="s">
        <v>10699</v>
      </c>
    </row>
    <row r="2381" spans="1:6">
      <c r="A2381" t="s">
        <v>7187</v>
      </c>
      <c r="B2381" t="s">
        <v>5521</v>
      </c>
      <c r="C2381" t="s">
        <v>7530</v>
      </c>
      <c r="D2381" t="s">
        <v>7600</v>
      </c>
      <c r="E2381" t="s">
        <v>10267</v>
      </c>
      <c r="F2381" t="s">
        <v>10498</v>
      </c>
    </row>
    <row r="2382" spans="1:6">
      <c r="A2382" t="s">
        <v>7188</v>
      </c>
      <c r="B2382" t="s">
        <v>5521</v>
      </c>
      <c r="C2382" t="s">
        <v>7531</v>
      </c>
      <c r="D2382" t="s">
        <v>7600</v>
      </c>
      <c r="E2382" t="s">
        <v>10268</v>
      </c>
      <c r="F2382" t="s">
        <v>10498</v>
      </c>
    </row>
    <row r="2383" spans="1:6">
      <c r="A2383" t="s">
        <v>5144</v>
      </c>
      <c r="B2383" t="s">
        <v>5521</v>
      </c>
      <c r="C2383" t="s">
        <v>5142</v>
      </c>
      <c r="D2383" t="s">
        <v>1428</v>
      </c>
      <c r="E2383" t="s">
        <v>10269</v>
      </c>
      <c r="F2383" t="s">
        <v>10700</v>
      </c>
    </row>
    <row r="2384" spans="1:6">
      <c r="A2384" t="s">
        <v>5146</v>
      </c>
      <c r="B2384" t="s">
        <v>5521</v>
      </c>
      <c r="C2384" t="s">
        <v>5145</v>
      </c>
      <c r="D2384" t="s">
        <v>1428</v>
      </c>
      <c r="E2384" t="s">
        <v>10270</v>
      </c>
      <c r="F2384" t="s">
        <v>10270</v>
      </c>
    </row>
    <row r="2385" spans="1:6">
      <c r="A2385" t="s">
        <v>7189</v>
      </c>
      <c r="B2385" t="s">
        <v>5521</v>
      </c>
      <c r="C2385" t="s">
        <v>7532</v>
      </c>
      <c r="D2385" t="s">
        <v>1428</v>
      </c>
      <c r="E2385" t="s">
        <v>10271</v>
      </c>
      <c r="F2385" t="s">
        <v>10498</v>
      </c>
    </row>
    <row r="2386" spans="1:6">
      <c r="A2386" t="s">
        <v>5148</v>
      </c>
      <c r="B2386" t="s">
        <v>5521</v>
      </c>
      <c r="C2386" t="s">
        <v>5147</v>
      </c>
      <c r="D2386" t="s">
        <v>1428</v>
      </c>
      <c r="E2386" t="s">
        <v>10272</v>
      </c>
      <c r="F2386" t="s">
        <v>10701</v>
      </c>
    </row>
    <row r="2387" spans="1:6">
      <c r="A2387" t="s">
        <v>5150</v>
      </c>
      <c r="B2387" t="s">
        <v>5521</v>
      </c>
      <c r="C2387" t="s">
        <v>5149</v>
      </c>
      <c r="D2387" t="s">
        <v>1428</v>
      </c>
      <c r="E2387" t="s">
        <v>10273</v>
      </c>
      <c r="F2387" t="s">
        <v>10702</v>
      </c>
    </row>
    <row r="2388" spans="1:6">
      <c r="A2388" t="s">
        <v>5152</v>
      </c>
      <c r="B2388" t="s">
        <v>5521</v>
      </c>
      <c r="C2388" t="s">
        <v>5151</v>
      </c>
      <c r="D2388" t="s">
        <v>1428</v>
      </c>
      <c r="E2388" t="s">
        <v>8032</v>
      </c>
      <c r="F2388" t="s">
        <v>10703</v>
      </c>
    </row>
    <row r="2389" spans="1:6">
      <c r="A2389" t="s">
        <v>5154</v>
      </c>
      <c r="B2389" t="s">
        <v>5521</v>
      </c>
      <c r="C2389" t="s">
        <v>5153</v>
      </c>
      <c r="D2389" t="s">
        <v>1428</v>
      </c>
      <c r="E2389" t="s">
        <v>10274</v>
      </c>
      <c r="F2389" t="s">
        <v>10704</v>
      </c>
    </row>
    <row r="2390" spans="1:6">
      <c r="A2390" t="s">
        <v>5156</v>
      </c>
      <c r="B2390" t="s">
        <v>5521</v>
      </c>
      <c r="C2390" t="s">
        <v>5155</v>
      </c>
      <c r="D2390" t="s">
        <v>1428</v>
      </c>
      <c r="E2390" t="s">
        <v>10275</v>
      </c>
      <c r="F2390" t="s">
        <v>10275</v>
      </c>
    </row>
    <row r="2391" spans="1:6">
      <c r="A2391" t="s">
        <v>5158</v>
      </c>
      <c r="B2391" t="s">
        <v>5521</v>
      </c>
      <c r="C2391" t="s">
        <v>5157</v>
      </c>
      <c r="D2391" t="s">
        <v>1428</v>
      </c>
      <c r="E2391" t="s">
        <v>10276</v>
      </c>
      <c r="F2391" t="s">
        <v>10705</v>
      </c>
    </row>
    <row r="2392" spans="1:6">
      <c r="A2392" t="s">
        <v>7190</v>
      </c>
      <c r="B2392" t="s">
        <v>5521</v>
      </c>
      <c r="C2392" t="s">
        <v>7533</v>
      </c>
      <c r="D2392" t="s">
        <v>1428</v>
      </c>
      <c r="E2392" t="s">
        <v>10277</v>
      </c>
      <c r="F2392" t="s">
        <v>10498</v>
      </c>
    </row>
    <row r="2393" spans="1:6">
      <c r="A2393" t="s">
        <v>5160</v>
      </c>
      <c r="B2393" t="s">
        <v>5521</v>
      </c>
      <c r="C2393" t="s">
        <v>5159</v>
      </c>
      <c r="D2393" t="s">
        <v>1428</v>
      </c>
      <c r="E2393" t="s">
        <v>10278</v>
      </c>
      <c r="F2393" t="s">
        <v>10706</v>
      </c>
    </row>
    <row r="2394" spans="1:6">
      <c r="A2394" t="s">
        <v>5162</v>
      </c>
      <c r="B2394" t="s">
        <v>5521</v>
      </c>
      <c r="C2394" t="s">
        <v>5161</v>
      </c>
      <c r="D2394" t="s">
        <v>1428</v>
      </c>
      <c r="E2394" t="s">
        <v>10279</v>
      </c>
      <c r="F2394" t="s">
        <v>10707</v>
      </c>
    </row>
    <row r="2395" spans="1:6">
      <c r="A2395" t="s">
        <v>7191</v>
      </c>
      <c r="B2395" t="s">
        <v>5521</v>
      </c>
      <c r="C2395" t="s">
        <v>7534</v>
      </c>
      <c r="D2395" t="s">
        <v>1428</v>
      </c>
      <c r="E2395" t="s">
        <v>10280</v>
      </c>
      <c r="F2395" t="s">
        <v>10708</v>
      </c>
    </row>
    <row r="2396" spans="1:6">
      <c r="A2396" t="s">
        <v>5164</v>
      </c>
      <c r="B2396" t="s">
        <v>5521</v>
      </c>
      <c r="C2396" t="s">
        <v>5163</v>
      </c>
      <c r="D2396" t="s">
        <v>1428</v>
      </c>
      <c r="E2396" t="s">
        <v>10281</v>
      </c>
      <c r="F2396" t="s">
        <v>10709</v>
      </c>
    </row>
    <row r="2397" spans="1:6">
      <c r="A2397" t="s">
        <v>5166</v>
      </c>
      <c r="B2397" t="s">
        <v>5521</v>
      </c>
      <c r="C2397" t="s">
        <v>5165</v>
      </c>
      <c r="D2397" t="s">
        <v>1428</v>
      </c>
      <c r="E2397" t="s">
        <v>10282</v>
      </c>
      <c r="F2397" t="s">
        <v>10710</v>
      </c>
    </row>
    <row r="2398" spans="1:6">
      <c r="A2398" t="s">
        <v>5168</v>
      </c>
      <c r="B2398" t="s">
        <v>5521</v>
      </c>
      <c r="C2398" t="s">
        <v>5167</v>
      </c>
      <c r="D2398" t="s">
        <v>1428</v>
      </c>
      <c r="E2398" t="s">
        <v>10283</v>
      </c>
      <c r="F2398" t="s">
        <v>10711</v>
      </c>
    </row>
    <row r="2399" spans="1:6">
      <c r="A2399" t="s">
        <v>5170</v>
      </c>
      <c r="B2399" t="s">
        <v>5521</v>
      </c>
      <c r="C2399" t="s">
        <v>5169</v>
      </c>
      <c r="D2399" t="s">
        <v>1428</v>
      </c>
      <c r="E2399" t="s">
        <v>10284</v>
      </c>
      <c r="F2399" t="s">
        <v>10284</v>
      </c>
    </row>
    <row r="2400" spans="1:6">
      <c r="A2400" t="s">
        <v>5172</v>
      </c>
      <c r="B2400" t="s">
        <v>5521</v>
      </c>
      <c r="C2400" t="s">
        <v>5171</v>
      </c>
      <c r="D2400" t="s">
        <v>1428</v>
      </c>
      <c r="E2400" t="s">
        <v>10285</v>
      </c>
      <c r="F2400" t="s">
        <v>10712</v>
      </c>
    </row>
    <row r="2401" spans="1:6">
      <c r="A2401" t="s">
        <v>6875</v>
      </c>
      <c r="B2401" t="s">
        <v>5521</v>
      </c>
      <c r="C2401" t="s">
        <v>6874</v>
      </c>
      <c r="D2401" t="s">
        <v>1428</v>
      </c>
      <c r="E2401" t="s">
        <v>10286</v>
      </c>
      <c r="F2401" t="s">
        <v>10713</v>
      </c>
    </row>
    <row r="2402" spans="1:6">
      <c r="A2402" t="s">
        <v>6873</v>
      </c>
      <c r="B2402" t="s">
        <v>5521</v>
      </c>
      <c r="C2402" t="s">
        <v>6872</v>
      </c>
      <c r="D2402" t="s">
        <v>1428</v>
      </c>
      <c r="E2402" t="s">
        <v>10287</v>
      </c>
      <c r="F2402" t="s">
        <v>10714</v>
      </c>
    </row>
    <row r="2403" spans="1:6">
      <c r="A2403" t="s">
        <v>5174</v>
      </c>
      <c r="B2403" t="s">
        <v>5521</v>
      </c>
      <c r="C2403" t="s">
        <v>5173</v>
      </c>
      <c r="D2403" t="s">
        <v>1428</v>
      </c>
      <c r="E2403" t="s">
        <v>10288</v>
      </c>
      <c r="F2403" t="s">
        <v>10715</v>
      </c>
    </row>
    <row r="2404" spans="1:6">
      <c r="A2404" t="s">
        <v>5176</v>
      </c>
      <c r="B2404" t="s">
        <v>5521</v>
      </c>
      <c r="C2404" t="s">
        <v>5175</v>
      </c>
      <c r="D2404" t="s">
        <v>1428</v>
      </c>
      <c r="E2404" t="s">
        <v>10289</v>
      </c>
      <c r="F2404" t="s">
        <v>10716</v>
      </c>
    </row>
    <row r="2405" spans="1:6">
      <c r="A2405" t="s">
        <v>5178</v>
      </c>
      <c r="B2405" t="s">
        <v>5521</v>
      </c>
      <c r="C2405" t="s">
        <v>5177</v>
      </c>
      <c r="D2405" t="s">
        <v>1428</v>
      </c>
      <c r="E2405" t="s">
        <v>10290</v>
      </c>
      <c r="F2405" t="s">
        <v>10717</v>
      </c>
    </row>
    <row r="2406" spans="1:6">
      <c r="A2406" t="s">
        <v>5180</v>
      </c>
      <c r="B2406" t="s">
        <v>5521</v>
      </c>
      <c r="C2406" t="s">
        <v>5179</v>
      </c>
      <c r="D2406" t="s">
        <v>1428</v>
      </c>
      <c r="E2406" t="s">
        <v>10291</v>
      </c>
      <c r="F2406" t="s">
        <v>10718</v>
      </c>
    </row>
    <row r="2407" spans="1:6">
      <c r="A2407" t="s">
        <v>5182</v>
      </c>
      <c r="B2407" t="s">
        <v>5521</v>
      </c>
      <c r="C2407" t="s">
        <v>5181</v>
      </c>
      <c r="D2407" t="s">
        <v>1428</v>
      </c>
      <c r="E2407" t="s">
        <v>10292</v>
      </c>
      <c r="F2407" t="s">
        <v>10292</v>
      </c>
    </row>
    <row r="2408" spans="1:6">
      <c r="A2408" t="s">
        <v>5184</v>
      </c>
      <c r="B2408" t="s">
        <v>5521</v>
      </c>
      <c r="C2408" t="s">
        <v>5183</v>
      </c>
      <c r="D2408" t="s">
        <v>1428</v>
      </c>
      <c r="E2408" t="s">
        <v>10293</v>
      </c>
      <c r="F2408" t="s">
        <v>10719</v>
      </c>
    </row>
    <row r="2409" spans="1:6">
      <c r="A2409" t="s">
        <v>6879</v>
      </c>
      <c r="B2409" t="s">
        <v>5521</v>
      </c>
      <c r="C2409" t="s">
        <v>6878</v>
      </c>
      <c r="D2409" t="s">
        <v>1428</v>
      </c>
      <c r="E2409" t="s">
        <v>10294</v>
      </c>
      <c r="F2409" t="s">
        <v>10720</v>
      </c>
    </row>
    <row r="2410" spans="1:6">
      <c r="A2410" t="s">
        <v>5186</v>
      </c>
      <c r="B2410" t="s">
        <v>5521</v>
      </c>
      <c r="C2410" t="s">
        <v>5185</v>
      </c>
      <c r="D2410" t="s">
        <v>1428</v>
      </c>
      <c r="E2410" t="s">
        <v>10295</v>
      </c>
      <c r="F2410" t="s">
        <v>10721</v>
      </c>
    </row>
    <row r="2411" spans="1:6">
      <c r="A2411" t="s">
        <v>6877</v>
      </c>
      <c r="B2411" t="s">
        <v>5521</v>
      </c>
      <c r="C2411" t="s">
        <v>6876</v>
      </c>
      <c r="D2411" t="s">
        <v>1428</v>
      </c>
      <c r="E2411" t="s">
        <v>10296</v>
      </c>
      <c r="F2411" t="s">
        <v>10722</v>
      </c>
    </row>
    <row r="2412" spans="1:6">
      <c r="A2412" t="s">
        <v>5187</v>
      </c>
      <c r="B2412" t="s">
        <v>5521</v>
      </c>
      <c r="C2412" t="s">
        <v>7535</v>
      </c>
      <c r="D2412" t="s">
        <v>1428</v>
      </c>
      <c r="E2412" t="s">
        <v>10297</v>
      </c>
      <c r="F2412" t="s">
        <v>10723</v>
      </c>
    </row>
    <row r="2413" spans="1:6">
      <c r="A2413" t="s">
        <v>5189</v>
      </c>
      <c r="B2413" t="s">
        <v>5521</v>
      </c>
      <c r="C2413" t="s">
        <v>5188</v>
      </c>
      <c r="D2413" t="s">
        <v>1428</v>
      </c>
      <c r="E2413" t="s">
        <v>10298</v>
      </c>
      <c r="F2413" t="s">
        <v>10724</v>
      </c>
    </row>
    <row r="2414" spans="1:6">
      <c r="A2414" t="s">
        <v>5191</v>
      </c>
      <c r="B2414" t="s">
        <v>5521</v>
      </c>
      <c r="C2414" t="s">
        <v>5190</v>
      </c>
      <c r="D2414" t="s">
        <v>1428</v>
      </c>
      <c r="E2414" t="s">
        <v>10299</v>
      </c>
      <c r="F2414" t="s">
        <v>10299</v>
      </c>
    </row>
    <row r="2415" spans="1:6">
      <c r="A2415" t="s">
        <v>5195</v>
      </c>
      <c r="B2415" t="s">
        <v>5521</v>
      </c>
      <c r="C2415" t="s">
        <v>5194</v>
      </c>
      <c r="D2415" t="s">
        <v>1428</v>
      </c>
      <c r="E2415" t="s">
        <v>10300</v>
      </c>
      <c r="F2415" t="s">
        <v>10725</v>
      </c>
    </row>
    <row r="2416" spans="1:6">
      <c r="A2416" t="s">
        <v>5197</v>
      </c>
      <c r="B2416" t="s">
        <v>5521</v>
      </c>
      <c r="C2416" t="s">
        <v>5196</v>
      </c>
      <c r="D2416" t="s">
        <v>1428</v>
      </c>
      <c r="E2416" t="s">
        <v>10301</v>
      </c>
      <c r="F2416" t="s">
        <v>10726</v>
      </c>
    </row>
    <row r="2417" spans="1:6">
      <c r="A2417" t="s">
        <v>5199</v>
      </c>
      <c r="B2417" t="s">
        <v>5521</v>
      </c>
      <c r="C2417" t="s">
        <v>5198</v>
      </c>
      <c r="D2417" t="s">
        <v>1428</v>
      </c>
      <c r="E2417" t="s">
        <v>10302</v>
      </c>
      <c r="F2417" t="s">
        <v>10727</v>
      </c>
    </row>
    <row r="2418" spans="1:6">
      <c r="A2418" t="s">
        <v>5201</v>
      </c>
      <c r="B2418" t="s">
        <v>5521</v>
      </c>
      <c r="C2418" t="s">
        <v>5200</v>
      </c>
      <c r="D2418" t="s">
        <v>1428</v>
      </c>
      <c r="E2418" t="s">
        <v>10303</v>
      </c>
      <c r="F2418" t="s">
        <v>10728</v>
      </c>
    </row>
    <row r="2419" spans="1:6">
      <c r="A2419" t="s">
        <v>5203</v>
      </c>
      <c r="B2419" t="s">
        <v>5521</v>
      </c>
      <c r="C2419" t="s">
        <v>5202</v>
      </c>
      <c r="D2419" t="s">
        <v>1428</v>
      </c>
      <c r="E2419" t="s">
        <v>10304</v>
      </c>
      <c r="F2419" t="s">
        <v>10729</v>
      </c>
    </row>
    <row r="2420" spans="1:6">
      <c r="A2420" t="s">
        <v>6881</v>
      </c>
      <c r="B2420" t="s">
        <v>5521</v>
      </c>
      <c r="C2420" t="s">
        <v>6880</v>
      </c>
      <c r="D2420" t="s">
        <v>1428</v>
      </c>
      <c r="E2420" t="s">
        <v>10305</v>
      </c>
      <c r="F2420" t="s">
        <v>10730</v>
      </c>
    </row>
    <row r="2421" spans="1:6">
      <c r="A2421" t="s">
        <v>5207</v>
      </c>
      <c r="B2421" t="s">
        <v>5521</v>
      </c>
      <c r="C2421" t="s">
        <v>5206</v>
      </c>
      <c r="D2421" t="s">
        <v>1428</v>
      </c>
      <c r="E2421" t="s">
        <v>10306</v>
      </c>
      <c r="F2421" t="s">
        <v>10731</v>
      </c>
    </row>
    <row r="2422" spans="1:6">
      <c r="A2422" t="s">
        <v>5209</v>
      </c>
      <c r="B2422" t="s">
        <v>5521</v>
      </c>
      <c r="C2422" t="s">
        <v>5208</v>
      </c>
      <c r="D2422" t="s">
        <v>1428</v>
      </c>
      <c r="E2422" t="s">
        <v>10307</v>
      </c>
      <c r="F2422" t="s">
        <v>10732</v>
      </c>
    </row>
    <row r="2423" spans="1:6">
      <c r="A2423" t="s">
        <v>5210</v>
      </c>
      <c r="B2423" t="s">
        <v>5521</v>
      </c>
      <c r="C2423" t="s">
        <v>5208</v>
      </c>
      <c r="D2423" t="s">
        <v>1428</v>
      </c>
      <c r="E2423" t="s">
        <v>10308</v>
      </c>
      <c r="F2423" t="s">
        <v>10732</v>
      </c>
    </row>
    <row r="2424" spans="1:6">
      <c r="A2424" t="s">
        <v>5212</v>
      </c>
      <c r="B2424" t="s">
        <v>5521</v>
      </c>
      <c r="C2424" t="s">
        <v>5211</v>
      </c>
      <c r="D2424" t="s">
        <v>1428</v>
      </c>
      <c r="E2424" t="s">
        <v>10309</v>
      </c>
      <c r="F2424" t="s">
        <v>10733</v>
      </c>
    </row>
    <row r="2425" spans="1:6">
      <c r="A2425" t="s">
        <v>5214</v>
      </c>
      <c r="B2425" t="s">
        <v>5521</v>
      </c>
      <c r="C2425" t="s">
        <v>5213</v>
      </c>
      <c r="D2425" t="s">
        <v>1428</v>
      </c>
      <c r="E2425" t="s">
        <v>10310</v>
      </c>
      <c r="F2425" t="s">
        <v>10498</v>
      </c>
    </row>
    <row r="2426" spans="1:6">
      <c r="A2426" t="s">
        <v>5215</v>
      </c>
      <c r="B2426" t="s">
        <v>5521</v>
      </c>
      <c r="C2426" t="s">
        <v>5213</v>
      </c>
      <c r="D2426" t="s">
        <v>1428</v>
      </c>
      <c r="E2426" t="s">
        <v>10311</v>
      </c>
      <c r="F2426" t="s">
        <v>10734</v>
      </c>
    </row>
    <row r="2427" spans="1:6">
      <c r="A2427" t="s">
        <v>5217</v>
      </c>
      <c r="B2427" t="s">
        <v>5521</v>
      </c>
      <c r="C2427" t="s">
        <v>5216</v>
      </c>
      <c r="D2427" t="s">
        <v>1428</v>
      </c>
      <c r="E2427" t="s">
        <v>10312</v>
      </c>
      <c r="F2427" t="s">
        <v>10735</v>
      </c>
    </row>
    <row r="2428" spans="1:6">
      <c r="A2428" t="s">
        <v>5219</v>
      </c>
      <c r="B2428" t="s">
        <v>5521</v>
      </c>
      <c r="C2428" t="s">
        <v>5218</v>
      </c>
      <c r="D2428" t="s">
        <v>1428</v>
      </c>
      <c r="E2428" t="s">
        <v>10313</v>
      </c>
      <c r="F2428" t="s">
        <v>10313</v>
      </c>
    </row>
    <row r="2429" spans="1:6">
      <c r="A2429" t="s">
        <v>5221</v>
      </c>
      <c r="B2429" t="s">
        <v>5521</v>
      </c>
      <c r="C2429" t="s">
        <v>5220</v>
      </c>
      <c r="D2429" t="s">
        <v>1428</v>
      </c>
      <c r="E2429" t="s">
        <v>10314</v>
      </c>
      <c r="F2429" t="s">
        <v>10736</v>
      </c>
    </row>
    <row r="2430" spans="1:6">
      <c r="A2430" t="s">
        <v>5222</v>
      </c>
      <c r="B2430" t="s">
        <v>5521</v>
      </c>
      <c r="C2430" t="s">
        <v>5220</v>
      </c>
      <c r="D2430" t="s">
        <v>1428</v>
      </c>
      <c r="E2430" t="s">
        <v>10315</v>
      </c>
      <c r="F2430" t="s">
        <v>10736</v>
      </c>
    </row>
    <row r="2431" spans="1:6">
      <c r="A2431" t="s">
        <v>5143</v>
      </c>
      <c r="B2431" t="s">
        <v>5521</v>
      </c>
      <c r="C2431" t="s">
        <v>7536</v>
      </c>
      <c r="D2431" t="s">
        <v>1428</v>
      </c>
      <c r="E2431" t="s">
        <v>10316</v>
      </c>
      <c r="F2431" t="s">
        <v>10498</v>
      </c>
    </row>
    <row r="2432" spans="1:6">
      <c r="A2432" t="s">
        <v>6883</v>
      </c>
      <c r="B2432" t="s">
        <v>5521</v>
      </c>
      <c r="C2432" t="s">
        <v>6882</v>
      </c>
      <c r="D2432" t="s">
        <v>1428</v>
      </c>
      <c r="E2432" t="s">
        <v>10317</v>
      </c>
      <c r="F2432" t="s">
        <v>10737</v>
      </c>
    </row>
    <row r="2433" spans="1:6">
      <c r="A2433" t="s">
        <v>5226</v>
      </c>
      <c r="B2433" t="s">
        <v>5521</v>
      </c>
      <c r="C2433" t="s">
        <v>5225</v>
      </c>
      <c r="D2433" t="s">
        <v>1428</v>
      </c>
      <c r="E2433" t="s">
        <v>10318</v>
      </c>
      <c r="F2433" t="s">
        <v>10738</v>
      </c>
    </row>
    <row r="2434" spans="1:6">
      <c r="A2434" t="s">
        <v>5228</v>
      </c>
      <c r="B2434" t="s">
        <v>5521</v>
      </c>
      <c r="C2434" t="s">
        <v>5227</v>
      </c>
      <c r="D2434" t="s">
        <v>1428</v>
      </c>
      <c r="E2434" t="s">
        <v>10319</v>
      </c>
      <c r="F2434" t="s">
        <v>10739</v>
      </c>
    </row>
    <row r="2435" spans="1:6">
      <c r="A2435" t="s">
        <v>5230</v>
      </c>
      <c r="B2435" t="s">
        <v>5521</v>
      </c>
      <c r="C2435" t="s">
        <v>5229</v>
      </c>
      <c r="D2435" t="s">
        <v>1428</v>
      </c>
      <c r="E2435" t="s">
        <v>10320</v>
      </c>
      <c r="F2435" t="s">
        <v>10740</v>
      </c>
    </row>
    <row r="2436" spans="1:6">
      <c r="A2436" t="s">
        <v>5232</v>
      </c>
      <c r="B2436" t="s">
        <v>5521</v>
      </c>
      <c r="C2436" t="s">
        <v>5231</v>
      </c>
      <c r="D2436" t="s">
        <v>1428</v>
      </c>
      <c r="E2436" t="s">
        <v>10321</v>
      </c>
      <c r="F2436" t="s">
        <v>10321</v>
      </c>
    </row>
    <row r="2437" spans="1:6">
      <c r="A2437" t="s">
        <v>5236</v>
      </c>
      <c r="B2437" t="s">
        <v>5521</v>
      </c>
      <c r="C2437" t="s">
        <v>5235</v>
      </c>
      <c r="D2437" t="s">
        <v>1428</v>
      </c>
      <c r="E2437" t="s">
        <v>10322</v>
      </c>
      <c r="F2437" t="s">
        <v>10741</v>
      </c>
    </row>
    <row r="2438" spans="1:6">
      <c r="A2438" t="s">
        <v>5238</v>
      </c>
      <c r="B2438" t="s">
        <v>5521</v>
      </c>
      <c r="C2438" t="s">
        <v>5237</v>
      </c>
      <c r="D2438" t="s">
        <v>1428</v>
      </c>
      <c r="E2438" t="s">
        <v>10323</v>
      </c>
      <c r="F2438" t="s">
        <v>10323</v>
      </c>
    </row>
    <row r="2439" spans="1:6">
      <c r="A2439" t="s">
        <v>5240</v>
      </c>
      <c r="B2439" t="s">
        <v>5521</v>
      </c>
      <c r="C2439" t="s">
        <v>5239</v>
      </c>
      <c r="D2439" t="s">
        <v>1428</v>
      </c>
      <c r="E2439" t="s">
        <v>10324</v>
      </c>
      <c r="F2439" t="s">
        <v>10742</v>
      </c>
    </row>
    <row r="2440" spans="1:6">
      <c r="A2440" t="s">
        <v>7192</v>
      </c>
      <c r="B2440" t="s">
        <v>5521</v>
      </c>
      <c r="C2440" t="s">
        <v>7537</v>
      </c>
      <c r="D2440" t="s">
        <v>1428</v>
      </c>
      <c r="E2440" t="s">
        <v>10325</v>
      </c>
      <c r="F2440" t="s">
        <v>10498</v>
      </c>
    </row>
    <row r="2441" spans="1:6">
      <c r="A2441" t="s">
        <v>7193</v>
      </c>
      <c r="B2441" t="s">
        <v>5521</v>
      </c>
      <c r="C2441" t="s">
        <v>7538</v>
      </c>
      <c r="D2441" t="s">
        <v>1428</v>
      </c>
      <c r="E2441" t="s">
        <v>10326</v>
      </c>
      <c r="F2441" t="s">
        <v>10498</v>
      </c>
    </row>
    <row r="2442" spans="1:6">
      <c r="A2442" t="s">
        <v>7194</v>
      </c>
      <c r="B2442" t="s">
        <v>5521</v>
      </c>
      <c r="C2442" t="s">
        <v>7539</v>
      </c>
      <c r="D2442" t="s">
        <v>1428</v>
      </c>
      <c r="E2442" t="s">
        <v>10327</v>
      </c>
      <c r="F2442" t="s">
        <v>10498</v>
      </c>
    </row>
    <row r="2443" spans="1:6">
      <c r="A2443" t="s">
        <v>7195</v>
      </c>
      <c r="B2443" t="s">
        <v>5521</v>
      </c>
      <c r="C2443" t="s">
        <v>7540</v>
      </c>
      <c r="D2443" t="s">
        <v>1428</v>
      </c>
      <c r="E2443" t="s">
        <v>10328</v>
      </c>
      <c r="F2443" t="s">
        <v>10743</v>
      </c>
    </row>
    <row r="2444" spans="1:6">
      <c r="A2444" t="s">
        <v>7196</v>
      </c>
      <c r="B2444" t="s">
        <v>5521</v>
      </c>
      <c r="C2444" t="s">
        <v>7541</v>
      </c>
      <c r="D2444" t="s">
        <v>1428</v>
      </c>
      <c r="E2444" t="s">
        <v>10329</v>
      </c>
      <c r="F2444" t="s">
        <v>10329</v>
      </c>
    </row>
    <row r="2445" spans="1:6">
      <c r="A2445" t="s">
        <v>5244</v>
      </c>
      <c r="B2445" t="s">
        <v>5521</v>
      </c>
      <c r="C2445" t="s">
        <v>5243</v>
      </c>
      <c r="D2445" t="s">
        <v>1428</v>
      </c>
      <c r="E2445" t="s">
        <v>10330</v>
      </c>
      <c r="F2445" t="s">
        <v>10744</v>
      </c>
    </row>
    <row r="2446" spans="1:6">
      <c r="A2446" t="s">
        <v>5246</v>
      </c>
      <c r="B2446" t="s">
        <v>5521</v>
      </c>
      <c r="C2446" t="s">
        <v>5245</v>
      </c>
      <c r="D2446" t="s">
        <v>1428</v>
      </c>
      <c r="E2446" t="s">
        <v>10331</v>
      </c>
      <c r="F2446" t="s">
        <v>10745</v>
      </c>
    </row>
    <row r="2447" spans="1:6">
      <c r="A2447" t="s">
        <v>7197</v>
      </c>
      <c r="B2447" t="s">
        <v>5521</v>
      </c>
      <c r="C2447" t="s">
        <v>7542</v>
      </c>
      <c r="D2447" t="s">
        <v>1428</v>
      </c>
      <c r="E2447" t="s">
        <v>10332</v>
      </c>
      <c r="F2447" t="s">
        <v>10746</v>
      </c>
    </row>
    <row r="2448" spans="1:6">
      <c r="A2448" t="s">
        <v>5248</v>
      </c>
      <c r="B2448" t="s">
        <v>5521</v>
      </c>
      <c r="C2448" t="s">
        <v>5247</v>
      </c>
      <c r="D2448" t="s">
        <v>1428</v>
      </c>
      <c r="E2448" t="s">
        <v>10333</v>
      </c>
      <c r="F2448" t="s">
        <v>10747</v>
      </c>
    </row>
    <row r="2449" spans="1:6">
      <c r="A2449" t="s">
        <v>6896</v>
      </c>
      <c r="B2449" t="s">
        <v>5521</v>
      </c>
      <c r="C2449" t="s">
        <v>6895</v>
      </c>
      <c r="D2449" t="s">
        <v>1428</v>
      </c>
      <c r="E2449" t="s">
        <v>10334</v>
      </c>
      <c r="F2449" t="s">
        <v>10748</v>
      </c>
    </row>
    <row r="2450" spans="1:6">
      <c r="A2450" t="s">
        <v>5249</v>
      </c>
      <c r="B2450" t="s">
        <v>5521</v>
      </c>
      <c r="C2450" t="s">
        <v>7543</v>
      </c>
      <c r="D2450" t="s">
        <v>1428</v>
      </c>
      <c r="E2450" t="s">
        <v>10335</v>
      </c>
      <c r="F2450" t="s">
        <v>10749</v>
      </c>
    </row>
    <row r="2451" spans="1:6">
      <c r="A2451" t="s">
        <v>5253</v>
      </c>
      <c r="B2451" t="s">
        <v>5521</v>
      </c>
      <c r="C2451" t="s">
        <v>5252</v>
      </c>
      <c r="D2451" t="s">
        <v>1428</v>
      </c>
      <c r="E2451" t="s">
        <v>10336</v>
      </c>
      <c r="F2451" t="s">
        <v>10498</v>
      </c>
    </row>
    <row r="2452" spans="1:6">
      <c r="A2452" t="s">
        <v>5254</v>
      </c>
      <c r="B2452" t="s">
        <v>5521</v>
      </c>
      <c r="C2452" t="s">
        <v>5252</v>
      </c>
      <c r="D2452" t="s">
        <v>1428</v>
      </c>
      <c r="E2452" t="s">
        <v>10337</v>
      </c>
      <c r="F2452" t="s">
        <v>10750</v>
      </c>
    </row>
    <row r="2453" spans="1:6">
      <c r="A2453" t="s">
        <v>5256</v>
      </c>
      <c r="B2453" t="s">
        <v>5521</v>
      </c>
      <c r="C2453" t="s">
        <v>5255</v>
      </c>
      <c r="D2453" t="s">
        <v>1428</v>
      </c>
      <c r="E2453" t="s">
        <v>10338</v>
      </c>
      <c r="F2453" t="s">
        <v>10751</v>
      </c>
    </row>
    <row r="2454" spans="1:6">
      <c r="A2454" t="s">
        <v>5258</v>
      </c>
      <c r="B2454" t="s">
        <v>5521</v>
      </c>
      <c r="C2454" t="s">
        <v>5257</v>
      </c>
      <c r="D2454" t="s">
        <v>1428</v>
      </c>
      <c r="E2454" t="s">
        <v>10339</v>
      </c>
      <c r="F2454" t="s">
        <v>10752</v>
      </c>
    </row>
    <row r="2455" spans="1:6">
      <c r="A2455" t="s">
        <v>5260</v>
      </c>
      <c r="B2455" t="s">
        <v>5521</v>
      </c>
      <c r="C2455" t="s">
        <v>5259</v>
      </c>
      <c r="D2455" t="s">
        <v>1428</v>
      </c>
      <c r="E2455" t="s">
        <v>10340</v>
      </c>
      <c r="F2455" t="s">
        <v>10498</v>
      </c>
    </row>
    <row r="2456" spans="1:6">
      <c r="A2456" t="s">
        <v>5262</v>
      </c>
      <c r="B2456" t="s">
        <v>5521</v>
      </c>
      <c r="C2456" t="s">
        <v>5261</v>
      </c>
      <c r="D2456" t="s">
        <v>1428</v>
      </c>
      <c r="E2456" t="s">
        <v>10341</v>
      </c>
      <c r="F2456" t="s">
        <v>10753</v>
      </c>
    </row>
    <row r="2457" spans="1:6">
      <c r="A2457" t="s">
        <v>5264</v>
      </c>
      <c r="B2457" t="s">
        <v>5521</v>
      </c>
      <c r="C2457" t="s">
        <v>5263</v>
      </c>
      <c r="D2457" t="s">
        <v>1428</v>
      </c>
      <c r="E2457" t="s">
        <v>10342</v>
      </c>
      <c r="F2457" t="s">
        <v>10754</v>
      </c>
    </row>
    <row r="2458" spans="1:6">
      <c r="A2458" t="s">
        <v>7198</v>
      </c>
      <c r="B2458" t="s">
        <v>5521</v>
      </c>
      <c r="C2458" t="s">
        <v>7544</v>
      </c>
      <c r="D2458" t="s">
        <v>1428</v>
      </c>
      <c r="E2458" t="s">
        <v>10343</v>
      </c>
      <c r="F2458" t="s">
        <v>10498</v>
      </c>
    </row>
    <row r="2459" spans="1:6">
      <c r="A2459" t="s">
        <v>5268</v>
      </c>
      <c r="B2459" t="s">
        <v>5521</v>
      </c>
      <c r="C2459" t="s">
        <v>5267</v>
      </c>
      <c r="D2459" t="s">
        <v>1428</v>
      </c>
      <c r="E2459" t="s">
        <v>10344</v>
      </c>
      <c r="F2459" t="s">
        <v>10498</v>
      </c>
    </row>
    <row r="2460" spans="1:6">
      <c r="A2460" t="s">
        <v>5270</v>
      </c>
      <c r="B2460" t="s">
        <v>5521</v>
      </c>
      <c r="C2460" t="s">
        <v>5269</v>
      </c>
      <c r="D2460" t="s">
        <v>1428</v>
      </c>
      <c r="E2460" t="s">
        <v>10345</v>
      </c>
      <c r="F2460" t="s">
        <v>10498</v>
      </c>
    </row>
    <row r="2461" spans="1:6">
      <c r="A2461" t="s">
        <v>6887</v>
      </c>
      <c r="B2461" t="s">
        <v>5521</v>
      </c>
      <c r="C2461" t="s">
        <v>6886</v>
      </c>
      <c r="D2461" t="s">
        <v>1428</v>
      </c>
      <c r="E2461" t="s">
        <v>10346</v>
      </c>
      <c r="F2461" t="s">
        <v>10755</v>
      </c>
    </row>
    <row r="2462" spans="1:6">
      <c r="A2462" t="s">
        <v>7199</v>
      </c>
      <c r="B2462" t="s">
        <v>5521</v>
      </c>
      <c r="C2462" t="s">
        <v>7545</v>
      </c>
      <c r="D2462" t="s">
        <v>1428</v>
      </c>
      <c r="E2462" t="s">
        <v>10347</v>
      </c>
      <c r="F2462" t="s">
        <v>10756</v>
      </c>
    </row>
    <row r="2463" spans="1:6">
      <c r="A2463" t="s">
        <v>5272</v>
      </c>
      <c r="B2463" t="s">
        <v>5521</v>
      </c>
      <c r="C2463" t="s">
        <v>5271</v>
      </c>
      <c r="D2463" t="s">
        <v>1428</v>
      </c>
      <c r="E2463" t="s">
        <v>10348</v>
      </c>
      <c r="F2463" t="s">
        <v>10757</v>
      </c>
    </row>
    <row r="2464" spans="1:6">
      <c r="A2464" t="s">
        <v>5273</v>
      </c>
      <c r="B2464" t="s">
        <v>5521</v>
      </c>
      <c r="C2464" t="s">
        <v>7546</v>
      </c>
      <c r="D2464" t="s">
        <v>1428</v>
      </c>
      <c r="E2464" t="s">
        <v>10349</v>
      </c>
      <c r="F2464" t="s">
        <v>10758</v>
      </c>
    </row>
    <row r="2465" spans="1:6">
      <c r="A2465" t="s">
        <v>5275</v>
      </c>
      <c r="B2465" t="s">
        <v>5521</v>
      </c>
      <c r="C2465" t="s">
        <v>5274</v>
      </c>
      <c r="D2465" t="s">
        <v>1428</v>
      </c>
      <c r="E2465" t="s">
        <v>10350</v>
      </c>
      <c r="F2465" t="s">
        <v>10759</v>
      </c>
    </row>
    <row r="2466" spans="1:6">
      <c r="A2466" t="s">
        <v>5277</v>
      </c>
      <c r="B2466" t="s">
        <v>5521</v>
      </c>
      <c r="C2466" t="s">
        <v>5276</v>
      </c>
      <c r="D2466" t="s">
        <v>1428</v>
      </c>
      <c r="E2466" t="s">
        <v>10351</v>
      </c>
      <c r="F2466" t="s">
        <v>10760</v>
      </c>
    </row>
    <row r="2467" spans="1:6">
      <c r="A2467" t="s">
        <v>5279</v>
      </c>
      <c r="B2467" t="s">
        <v>5521</v>
      </c>
      <c r="C2467" t="s">
        <v>5278</v>
      </c>
      <c r="D2467" t="s">
        <v>1428</v>
      </c>
      <c r="E2467" t="s">
        <v>10352</v>
      </c>
      <c r="F2467" t="s">
        <v>10761</v>
      </c>
    </row>
    <row r="2468" spans="1:6">
      <c r="A2468" t="s">
        <v>7200</v>
      </c>
      <c r="B2468" t="s">
        <v>5521</v>
      </c>
      <c r="C2468" t="s">
        <v>7547</v>
      </c>
      <c r="D2468" t="s">
        <v>1428</v>
      </c>
      <c r="E2468" t="s">
        <v>10353</v>
      </c>
      <c r="F2468" t="s">
        <v>10498</v>
      </c>
    </row>
    <row r="2469" spans="1:6">
      <c r="A2469" t="s">
        <v>5284</v>
      </c>
      <c r="B2469" t="s">
        <v>5521</v>
      </c>
      <c r="C2469" t="s">
        <v>7548</v>
      </c>
      <c r="D2469" t="s">
        <v>1428</v>
      </c>
      <c r="E2469" t="s">
        <v>10354</v>
      </c>
      <c r="F2469" t="s">
        <v>10762</v>
      </c>
    </row>
    <row r="2470" spans="1:6">
      <c r="A2470" t="s">
        <v>5286</v>
      </c>
      <c r="B2470" t="s">
        <v>5521</v>
      </c>
      <c r="C2470" t="s">
        <v>5285</v>
      </c>
      <c r="D2470" t="s">
        <v>1428</v>
      </c>
      <c r="E2470" t="s">
        <v>10355</v>
      </c>
      <c r="F2470" t="s">
        <v>10763</v>
      </c>
    </row>
    <row r="2471" spans="1:6">
      <c r="A2471" t="s">
        <v>7201</v>
      </c>
      <c r="B2471" t="s">
        <v>5521</v>
      </c>
      <c r="C2471" t="s">
        <v>7549</v>
      </c>
      <c r="D2471" t="s">
        <v>1428</v>
      </c>
      <c r="E2471" t="s">
        <v>10356</v>
      </c>
      <c r="F2471" t="s">
        <v>10498</v>
      </c>
    </row>
    <row r="2472" spans="1:6">
      <c r="A2472" t="s">
        <v>5287</v>
      </c>
      <c r="B2472" t="s">
        <v>5521</v>
      </c>
      <c r="C2472" t="s">
        <v>7550</v>
      </c>
      <c r="D2472" t="s">
        <v>1428</v>
      </c>
      <c r="E2472" t="s">
        <v>10357</v>
      </c>
      <c r="F2472" t="s">
        <v>10764</v>
      </c>
    </row>
    <row r="2473" spans="1:6">
      <c r="A2473" t="s">
        <v>1136</v>
      </c>
      <c r="B2473" t="s">
        <v>5521</v>
      </c>
      <c r="C2473" t="s">
        <v>7551</v>
      </c>
      <c r="D2473" t="s">
        <v>1428</v>
      </c>
      <c r="E2473" t="s">
        <v>10358</v>
      </c>
      <c r="F2473" t="s">
        <v>10764</v>
      </c>
    </row>
    <row r="2474" spans="1:6">
      <c r="A2474" t="s">
        <v>5289</v>
      </c>
      <c r="B2474" t="s">
        <v>5521</v>
      </c>
      <c r="C2474" t="s">
        <v>5288</v>
      </c>
      <c r="D2474" t="s">
        <v>1428</v>
      </c>
      <c r="E2474" t="s">
        <v>10359</v>
      </c>
      <c r="F2474" t="s">
        <v>10498</v>
      </c>
    </row>
    <row r="2475" spans="1:6">
      <c r="A2475" t="s">
        <v>5291</v>
      </c>
      <c r="B2475" t="s">
        <v>5521</v>
      </c>
      <c r="C2475" t="s">
        <v>5288</v>
      </c>
      <c r="D2475" t="s">
        <v>1428</v>
      </c>
      <c r="E2475" t="s">
        <v>10360</v>
      </c>
      <c r="F2475" t="s">
        <v>10765</v>
      </c>
    </row>
    <row r="2476" spans="1:6">
      <c r="A2476" t="s">
        <v>5290</v>
      </c>
      <c r="B2476" t="s">
        <v>5521</v>
      </c>
      <c r="C2476" t="s">
        <v>5288</v>
      </c>
      <c r="D2476" t="s">
        <v>1428</v>
      </c>
      <c r="E2476" t="s">
        <v>10361</v>
      </c>
      <c r="F2476" t="s">
        <v>10765</v>
      </c>
    </row>
    <row r="2477" spans="1:6">
      <c r="A2477" t="s">
        <v>5293</v>
      </c>
      <c r="B2477" t="s">
        <v>5521</v>
      </c>
      <c r="C2477" t="s">
        <v>5292</v>
      </c>
      <c r="D2477" t="s">
        <v>1428</v>
      </c>
      <c r="E2477" t="s">
        <v>10362</v>
      </c>
      <c r="F2477" t="s">
        <v>10766</v>
      </c>
    </row>
    <row r="2478" spans="1:6">
      <c r="A2478" t="s">
        <v>7202</v>
      </c>
      <c r="B2478" t="s">
        <v>5521</v>
      </c>
      <c r="C2478" t="s">
        <v>7552</v>
      </c>
      <c r="D2478" t="s">
        <v>1428</v>
      </c>
      <c r="E2478" t="s">
        <v>10363</v>
      </c>
      <c r="F2478" t="s">
        <v>10498</v>
      </c>
    </row>
    <row r="2479" spans="1:6">
      <c r="A2479" t="s">
        <v>5295</v>
      </c>
      <c r="B2479" t="s">
        <v>5521</v>
      </c>
      <c r="C2479" t="s">
        <v>5294</v>
      </c>
      <c r="D2479" t="s">
        <v>1428</v>
      </c>
      <c r="E2479" t="s">
        <v>10364</v>
      </c>
      <c r="F2479" t="s">
        <v>10767</v>
      </c>
    </row>
    <row r="2480" spans="1:6">
      <c r="A2480" t="s">
        <v>5297</v>
      </c>
      <c r="B2480" t="s">
        <v>5521</v>
      </c>
      <c r="C2480" t="s">
        <v>5296</v>
      </c>
      <c r="D2480" t="s">
        <v>1428</v>
      </c>
      <c r="E2480" t="s">
        <v>10365</v>
      </c>
      <c r="F2480" t="s">
        <v>10768</v>
      </c>
    </row>
    <row r="2481" spans="1:6">
      <c r="A2481" t="s">
        <v>5299</v>
      </c>
      <c r="B2481" t="s">
        <v>5521</v>
      </c>
      <c r="C2481" t="s">
        <v>5298</v>
      </c>
      <c r="D2481" t="s">
        <v>1428</v>
      </c>
      <c r="E2481" t="s">
        <v>10366</v>
      </c>
      <c r="F2481" t="s">
        <v>10769</v>
      </c>
    </row>
    <row r="2482" spans="1:6">
      <c r="A2482" t="s">
        <v>5300</v>
      </c>
      <c r="B2482" t="s">
        <v>5521</v>
      </c>
      <c r="C2482" t="s">
        <v>7553</v>
      </c>
      <c r="D2482" t="s">
        <v>1428</v>
      </c>
      <c r="E2482" t="s">
        <v>10367</v>
      </c>
      <c r="F2482" t="s">
        <v>10764</v>
      </c>
    </row>
    <row r="2483" spans="1:6">
      <c r="A2483" t="s">
        <v>5302</v>
      </c>
      <c r="B2483" t="s">
        <v>5521</v>
      </c>
      <c r="C2483" t="s">
        <v>5301</v>
      </c>
      <c r="D2483" t="s">
        <v>1428</v>
      </c>
      <c r="E2483" t="s">
        <v>10368</v>
      </c>
      <c r="F2483" t="s">
        <v>10764</v>
      </c>
    </row>
    <row r="2484" spans="1:6">
      <c r="A2484" t="s">
        <v>5304</v>
      </c>
      <c r="B2484" t="s">
        <v>5521</v>
      </c>
      <c r="C2484" t="s">
        <v>5303</v>
      </c>
      <c r="D2484" t="s">
        <v>1428</v>
      </c>
      <c r="E2484" t="s">
        <v>10369</v>
      </c>
      <c r="F2484" t="s">
        <v>10770</v>
      </c>
    </row>
    <row r="2485" spans="1:6">
      <c r="A2485" t="s">
        <v>5309</v>
      </c>
      <c r="B2485" t="s">
        <v>5521</v>
      </c>
      <c r="C2485" t="s">
        <v>5307</v>
      </c>
      <c r="D2485" t="s">
        <v>1428</v>
      </c>
      <c r="E2485" t="s">
        <v>10370</v>
      </c>
      <c r="F2485" t="s">
        <v>10771</v>
      </c>
    </row>
    <row r="2486" spans="1:6">
      <c r="A2486" t="s">
        <v>5308</v>
      </c>
      <c r="B2486" t="s">
        <v>5521</v>
      </c>
      <c r="C2486" t="s">
        <v>5307</v>
      </c>
      <c r="D2486" t="s">
        <v>1428</v>
      </c>
      <c r="E2486" t="s">
        <v>10371</v>
      </c>
      <c r="F2486" t="s">
        <v>10498</v>
      </c>
    </row>
    <row r="2487" spans="1:6">
      <c r="A2487" t="s">
        <v>5313</v>
      </c>
      <c r="B2487" t="s">
        <v>5521</v>
      </c>
      <c r="C2487" t="s">
        <v>5312</v>
      </c>
      <c r="D2487" t="s">
        <v>1428</v>
      </c>
      <c r="E2487" t="s">
        <v>10372</v>
      </c>
      <c r="F2487" t="s">
        <v>10772</v>
      </c>
    </row>
    <row r="2488" spans="1:6">
      <c r="A2488" t="s">
        <v>5315</v>
      </c>
      <c r="B2488" t="s">
        <v>5521</v>
      </c>
      <c r="C2488" t="s">
        <v>5314</v>
      </c>
      <c r="D2488" t="s">
        <v>1428</v>
      </c>
      <c r="E2488" t="s">
        <v>10373</v>
      </c>
      <c r="F2488" t="s">
        <v>10498</v>
      </c>
    </row>
    <row r="2489" spans="1:6">
      <c r="A2489" t="s">
        <v>5317</v>
      </c>
      <c r="B2489" t="s">
        <v>5521</v>
      </c>
      <c r="C2489" t="s">
        <v>5316</v>
      </c>
      <c r="D2489" t="s">
        <v>1428</v>
      </c>
      <c r="E2489" t="s">
        <v>10374</v>
      </c>
      <c r="F2489" t="s">
        <v>10773</v>
      </c>
    </row>
    <row r="2490" spans="1:6">
      <c r="A2490" t="s">
        <v>5319</v>
      </c>
      <c r="B2490" t="s">
        <v>5521</v>
      </c>
      <c r="C2490" t="s">
        <v>5318</v>
      </c>
      <c r="D2490" t="s">
        <v>1428</v>
      </c>
      <c r="E2490" t="s">
        <v>10375</v>
      </c>
      <c r="F2490" t="s">
        <v>10498</v>
      </c>
    </row>
    <row r="2491" spans="1:6">
      <c r="A2491" t="s">
        <v>5320</v>
      </c>
      <c r="B2491" t="s">
        <v>5521</v>
      </c>
      <c r="C2491" t="s">
        <v>5318</v>
      </c>
      <c r="D2491" t="s">
        <v>1428</v>
      </c>
      <c r="E2491" t="s">
        <v>10376</v>
      </c>
      <c r="F2491" t="s">
        <v>10774</v>
      </c>
    </row>
    <row r="2492" spans="1:6">
      <c r="A2492" t="s">
        <v>5321</v>
      </c>
      <c r="B2492" t="s">
        <v>5521</v>
      </c>
      <c r="C2492" t="s">
        <v>5318</v>
      </c>
      <c r="D2492" t="s">
        <v>1428</v>
      </c>
      <c r="E2492" t="s">
        <v>10377</v>
      </c>
      <c r="F2492" t="s">
        <v>10498</v>
      </c>
    </row>
    <row r="2493" spans="1:6">
      <c r="A2493" t="s">
        <v>7203</v>
      </c>
      <c r="B2493" t="s">
        <v>5521</v>
      </c>
      <c r="C2493" t="s">
        <v>7554</v>
      </c>
      <c r="D2493" t="s">
        <v>1428</v>
      </c>
      <c r="E2493" t="s">
        <v>10378</v>
      </c>
      <c r="F2493" t="s">
        <v>10498</v>
      </c>
    </row>
    <row r="2494" spans="1:6">
      <c r="A2494" t="s">
        <v>7204</v>
      </c>
      <c r="B2494" t="s">
        <v>5521</v>
      </c>
      <c r="C2494" t="s">
        <v>7555</v>
      </c>
      <c r="D2494" t="s">
        <v>1428</v>
      </c>
      <c r="E2494" t="s">
        <v>10379</v>
      </c>
      <c r="F2494" t="s">
        <v>10498</v>
      </c>
    </row>
    <row r="2495" spans="1:6">
      <c r="A2495" t="s">
        <v>5323</v>
      </c>
      <c r="B2495" t="s">
        <v>5521</v>
      </c>
      <c r="C2495" t="s">
        <v>5322</v>
      </c>
      <c r="D2495" t="s">
        <v>1428</v>
      </c>
      <c r="E2495" t="s">
        <v>10380</v>
      </c>
      <c r="F2495" t="s">
        <v>10775</v>
      </c>
    </row>
    <row r="2496" spans="1:6">
      <c r="A2496" t="s">
        <v>5324</v>
      </c>
      <c r="B2496" t="s">
        <v>5521</v>
      </c>
      <c r="C2496" t="s">
        <v>7556</v>
      </c>
      <c r="D2496" t="s">
        <v>1428</v>
      </c>
      <c r="E2496" t="s">
        <v>10381</v>
      </c>
      <c r="F2496" t="s">
        <v>10764</v>
      </c>
    </row>
    <row r="2497" spans="1:6">
      <c r="A2497" t="s">
        <v>5326</v>
      </c>
      <c r="B2497" t="s">
        <v>5521</v>
      </c>
      <c r="C2497" t="s">
        <v>5325</v>
      </c>
      <c r="D2497" t="s">
        <v>1428</v>
      </c>
      <c r="E2497" t="s">
        <v>10382</v>
      </c>
      <c r="F2497" t="s">
        <v>10776</v>
      </c>
    </row>
    <row r="2498" spans="1:6">
      <c r="A2498" t="s">
        <v>6891</v>
      </c>
      <c r="B2498" t="s">
        <v>5521</v>
      </c>
      <c r="C2498" t="s">
        <v>7557</v>
      </c>
      <c r="D2498" t="s">
        <v>1428</v>
      </c>
      <c r="E2498" t="s">
        <v>10383</v>
      </c>
      <c r="F2498" t="s">
        <v>10777</v>
      </c>
    </row>
    <row r="2499" spans="1:6">
      <c r="A2499" t="s">
        <v>5330</v>
      </c>
      <c r="B2499" t="s">
        <v>5521</v>
      </c>
      <c r="C2499" t="s">
        <v>5329</v>
      </c>
      <c r="D2499" t="s">
        <v>1428</v>
      </c>
      <c r="E2499" t="s">
        <v>10384</v>
      </c>
      <c r="F2499" t="s">
        <v>10778</v>
      </c>
    </row>
    <row r="2500" spans="1:6">
      <c r="A2500" t="s">
        <v>5332</v>
      </c>
      <c r="B2500" t="s">
        <v>5521</v>
      </c>
      <c r="C2500" t="s">
        <v>5331</v>
      </c>
      <c r="D2500" t="s">
        <v>1428</v>
      </c>
      <c r="E2500" t="s">
        <v>10385</v>
      </c>
      <c r="F2500" t="s">
        <v>10779</v>
      </c>
    </row>
    <row r="2501" spans="1:6">
      <c r="A2501" t="s">
        <v>5333</v>
      </c>
      <c r="B2501" t="s">
        <v>5521</v>
      </c>
      <c r="C2501" t="s">
        <v>5331</v>
      </c>
      <c r="D2501" t="s">
        <v>1428</v>
      </c>
      <c r="E2501" t="s">
        <v>10386</v>
      </c>
      <c r="F2501" t="s">
        <v>10498</v>
      </c>
    </row>
    <row r="2502" spans="1:6">
      <c r="A2502" t="s">
        <v>5335</v>
      </c>
      <c r="B2502" t="s">
        <v>5521</v>
      </c>
      <c r="C2502" t="s">
        <v>5334</v>
      </c>
      <c r="D2502" t="s">
        <v>1428</v>
      </c>
      <c r="E2502" t="s">
        <v>10387</v>
      </c>
      <c r="F2502" t="s">
        <v>10498</v>
      </c>
    </row>
    <row r="2503" spans="1:6">
      <c r="A2503" t="s">
        <v>5336</v>
      </c>
      <c r="B2503" t="s">
        <v>5521</v>
      </c>
      <c r="C2503" t="s">
        <v>5334</v>
      </c>
      <c r="D2503" t="s">
        <v>1428</v>
      </c>
      <c r="E2503" t="s">
        <v>10388</v>
      </c>
      <c r="F2503" t="s">
        <v>10780</v>
      </c>
    </row>
    <row r="2504" spans="1:6">
      <c r="A2504" t="s">
        <v>5338</v>
      </c>
      <c r="B2504" t="s">
        <v>5521</v>
      </c>
      <c r="C2504" t="s">
        <v>5337</v>
      </c>
      <c r="D2504" t="s">
        <v>1428</v>
      </c>
      <c r="E2504" t="s">
        <v>10389</v>
      </c>
      <c r="F2504" t="s">
        <v>10389</v>
      </c>
    </row>
    <row r="2505" spans="1:6">
      <c r="A2505" t="s">
        <v>5339</v>
      </c>
      <c r="B2505" t="s">
        <v>5521</v>
      </c>
      <c r="C2505" t="s">
        <v>7558</v>
      </c>
      <c r="D2505" t="s">
        <v>1428</v>
      </c>
      <c r="E2505" t="s">
        <v>10390</v>
      </c>
      <c r="F2505" t="s">
        <v>10781</v>
      </c>
    </row>
    <row r="2506" spans="1:6">
      <c r="A2506" t="s">
        <v>5341</v>
      </c>
      <c r="B2506" t="s">
        <v>5521</v>
      </c>
      <c r="C2506" t="s">
        <v>5340</v>
      </c>
      <c r="D2506" t="s">
        <v>1428</v>
      </c>
      <c r="E2506" t="s">
        <v>10391</v>
      </c>
      <c r="F2506" t="s">
        <v>10782</v>
      </c>
    </row>
    <row r="2507" spans="1:6">
      <c r="A2507" t="s">
        <v>5345</v>
      </c>
      <c r="B2507" t="s">
        <v>5521</v>
      </c>
      <c r="C2507" t="s">
        <v>5344</v>
      </c>
      <c r="D2507" t="s">
        <v>1428</v>
      </c>
      <c r="E2507" t="s">
        <v>10392</v>
      </c>
      <c r="F2507" t="s">
        <v>10392</v>
      </c>
    </row>
    <row r="2508" spans="1:6">
      <c r="A2508" t="s">
        <v>5347</v>
      </c>
      <c r="B2508" t="s">
        <v>5521</v>
      </c>
      <c r="C2508" t="s">
        <v>5346</v>
      </c>
      <c r="D2508" t="s">
        <v>1428</v>
      </c>
      <c r="E2508" t="s">
        <v>10393</v>
      </c>
      <c r="F2508" t="s">
        <v>10783</v>
      </c>
    </row>
    <row r="2509" spans="1:6">
      <c r="A2509" t="s">
        <v>5349</v>
      </c>
      <c r="B2509" t="s">
        <v>5521</v>
      </c>
      <c r="C2509" t="s">
        <v>5348</v>
      </c>
      <c r="D2509" t="s">
        <v>1428</v>
      </c>
      <c r="E2509" t="s">
        <v>10394</v>
      </c>
      <c r="F2509" t="s">
        <v>10784</v>
      </c>
    </row>
    <row r="2510" spans="1:6">
      <c r="A2510" t="s">
        <v>5351</v>
      </c>
      <c r="B2510" t="s">
        <v>5521</v>
      </c>
      <c r="C2510" t="s">
        <v>5350</v>
      </c>
      <c r="D2510" t="s">
        <v>1428</v>
      </c>
      <c r="E2510" t="s">
        <v>10395</v>
      </c>
      <c r="F2510" t="s">
        <v>10785</v>
      </c>
    </row>
    <row r="2511" spans="1:6">
      <c r="A2511" t="s">
        <v>5352</v>
      </c>
      <c r="B2511" t="s">
        <v>5521</v>
      </c>
      <c r="C2511" t="s">
        <v>5350</v>
      </c>
      <c r="D2511" t="s">
        <v>1428</v>
      </c>
      <c r="E2511" t="s">
        <v>10396</v>
      </c>
      <c r="F2511" t="s">
        <v>10498</v>
      </c>
    </row>
    <row r="2512" spans="1:6">
      <c r="A2512" t="s">
        <v>5354</v>
      </c>
      <c r="B2512" t="s">
        <v>5521</v>
      </c>
      <c r="C2512" t="s">
        <v>5353</v>
      </c>
      <c r="D2512" t="s">
        <v>1428</v>
      </c>
      <c r="E2512" t="s">
        <v>10397</v>
      </c>
      <c r="F2512" t="s">
        <v>10786</v>
      </c>
    </row>
    <row r="2513" spans="1:6">
      <c r="A2513" t="s">
        <v>7205</v>
      </c>
      <c r="B2513" t="s">
        <v>5521</v>
      </c>
      <c r="C2513" t="s">
        <v>7559</v>
      </c>
      <c r="D2513" t="s">
        <v>1428</v>
      </c>
      <c r="E2513" t="s">
        <v>10398</v>
      </c>
      <c r="F2513" t="s">
        <v>10787</v>
      </c>
    </row>
    <row r="2514" spans="1:6">
      <c r="A2514" t="s">
        <v>5356</v>
      </c>
      <c r="B2514" t="s">
        <v>5521</v>
      </c>
      <c r="C2514" t="s">
        <v>5355</v>
      </c>
      <c r="D2514" t="s">
        <v>1428</v>
      </c>
      <c r="E2514" t="s">
        <v>10399</v>
      </c>
      <c r="F2514" t="s">
        <v>10788</v>
      </c>
    </row>
    <row r="2515" spans="1:6">
      <c r="A2515" t="s">
        <v>7206</v>
      </c>
      <c r="B2515" t="s">
        <v>5521</v>
      </c>
      <c r="C2515" t="s">
        <v>7560</v>
      </c>
      <c r="D2515" t="s">
        <v>1428</v>
      </c>
      <c r="E2515" t="s">
        <v>10400</v>
      </c>
      <c r="F2515" t="s">
        <v>10498</v>
      </c>
    </row>
    <row r="2516" spans="1:6">
      <c r="A2516" t="s">
        <v>5360</v>
      </c>
      <c r="B2516" t="s">
        <v>5521</v>
      </c>
      <c r="C2516" t="s">
        <v>5359</v>
      </c>
      <c r="D2516" t="s">
        <v>1428</v>
      </c>
      <c r="E2516" t="s">
        <v>10401</v>
      </c>
      <c r="F2516" t="s">
        <v>10789</v>
      </c>
    </row>
    <row r="2517" spans="1:6">
      <c r="A2517" t="s">
        <v>7207</v>
      </c>
      <c r="B2517" t="s">
        <v>5521</v>
      </c>
      <c r="C2517" t="s">
        <v>7561</v>
      </c>
      <c r="D2517" t="s">
        <v>1428</v>
      </c>
      <c r="E2517" t="s">
        <v>10402</v>
      </c>
      <c r="F2517" t="s">
        <v>10498</v>
      </c>
    </row>
    <row r="2518" spans="1:6">
      <c r="A2518" t="s">
        <v>5365</v>
      </c>
      <c r="B2518" t="s">
        <v>5521</v>
      </c>
      <c r="C2518" t="s">
        <v>5364</v>
      </c>
      <c r="D2518" t="s">
        <v>1428</v>
      </c>
      <c r="E2518" t="s">
        <v>10403</v>
      </c>
      <c r="F2518" t="s">
        <v>10790</v>
      </c>
    </row>
    <row r="2519" spans="1:6">
      <c r="A2519" t="s">
        <v>1233</v>
      </c>
      <c r="B2519" t="s">
        <v>5521</v>
      </c>
      <c r="C2519" t="s">
        <v>5366</v>
      </c>
      <c r="D2519" t="s">
        <v>1428</v>
      </c>
      <c r="E2519" t="s">
        <v>10404</v>
      </c>
      <c r="F2519" t="s">
        <v>10791</v>
      </c>
    </row>
    <row r="2520" spans="1:6">
      <c r="A2520" t="s">
        <v>5370</v>
      </c>
      <c r="B2520" t="s">
        <v>5521</v>
      </c>
      <c r="C2520" t="s">
        <v>5369</v>
      </c>
      <c r="D2520" t="s">
        <v>1428</v>
      </c>
      <c r="E2520" t="s">
        <v>10405</v>
      </c>
      <c r="F2520" t="s">
        <v>10498</v>
      </c>
    </row>
    <row r="2521" spans="1:6">
      <c r="A2521" t="s">
        <v>5372</v>
      </c>
      <c r="B2521" t="s">
        <v>5521</v>
      </c>
      <c r="C2521" t="s">
        <v>5371</v>
      </c>
      <c r="D2521" t="s">
        <v>1428</v>
      </c>
      <c r="E2521" t="s">
        <v>10406</v>
      </c>
      <c r="F2521" t="s">
        <v>10792</v>
      </c>
    </row>
    <row r="2522" spans="1:6">
      <c r="A2522" t="s">
        <v>7208</v>
      </c>
      <c r="B2522" t="s">
        <v>5521</v>
      </c>
      <c r="C2522" t="s">
        <v>7562</v>
      </c>
      <c r="D2522" t="s">
        <v>1428</v>
      </c>
      <c r="E2522" t="s">
        <v>10407</v>
      </c>
      <c r="F2522" t="s">
        <v>10498</v>
      </c>
    </row>
    <row r="2523" spans="1:6">
      <c r="A2523" t="s">
        <v>5374</v>
      </c>
      <c r="B2523" t="s">
        <v>5521</v>
      </c>
      <c r="C2523" t="s">
        <v>5373</v>
      </c>
      <c r="D2523" t="s">
        <v>1428</v>
      </c>
      <c r="E2523" t="s">
        <v>10408</v>
      </c>
      <c r="F2523" t="s">
        <v>10793</v>
      </c>
    </row>
    <row r="2524" spans="1:6">
      <c r="A2524" t="s">
        <v>5375</v>
      </c>
      <c r="B2524" t="s">
        <v>5521</v>
      </c>
      <c r="C2524" t="s">
        <v>7563</v>
      </c>
      <c r="D2524" t="s">
        <v>1428</v>
      </c>
      <c r="E2524" t="s">
        <v>10409</v>
      </c>
      <c r="F2524" t="s">
        <v>10794</v>
      </c>
    </row>
    <row r="2525" spans="1:6">
      <c r="A2525" t="s">
        <v>5379</v>
      </c>
      <c r="B2525" t="s">
        <v>5521</v>
      </c>
      <c r="C2525" t="s">
        <v>5376</v>
      </c>
      <c r="D2525" t="s">
        <v>1428</v>
      </c>
      <c r="E2525" t="s">
        <v>10410</v>
      </c>
      <c r="F2525" t="s">
        <v>10498</v>
      </c>
    </row>
    <row r="2526" spans="1:6">
      <c r="A2526" t="s">
        <v>5377</v>
      </c>
      <c r="B2526" t="s">
        <v>5521</v>
      </c>
      <c r="C2526" t="s">
        <v>5376</v>
      </c>
      <c r="D2526" t="s">
        <v>1428</v>
      </c>
      <c r="E2526" t="s">
        <v>10411</v>
      </c>
      <c r="F2526" t="s">
        <v>10794</v>
      </c>
    </row>
    <row r="2527" spans="1:6">
      <c r="A2527" t="s">
        <v>5378</v>
      </c>
      <c r="B2527" t="s">
        <v>5521</v>
      </c>
      <c r="C2527" t="s">
        <v>5376</v>
      </c>
      <c r="D2527" t="s">
        <v>1428</v>
      </c>
      <c r="E2527" t="s">
        <v>10412</v>
      </c>
      <c r="F2527" t="s">
        <v>10794</v>
      </c>
    </row>
    <row r="2528" spans="1:6">
      <c r="A2528" t="s">
        <v>5381</v>
      </c>
      <c r="B2528" t="s">
        <v>5521</v>
      </c>
      <c r="C2528" t="s">
        <v>5380</v>
      </c>
      <c r="D2528" t="s">
        <v>1428</v>
      </c>
      <c r="E2528" t="s">
        <v>10413</v>
      </c>
      <c r="F2528" t="s">
        <v>10794</v>
      </c>
    </row>
    <row r="2529" spans="1:6">
      <c r="A2529" t="s">
        <v>7209</v>
      </c>
      <c r="B2529" t="s">
        <v>5521</v>
      </c>
      <c r="C2529" t="s">
        <v>7564</v>
      </c>
      <c r="D2529" t="s">
        <v>1428</v>
      </c>
      <c r="E2529" t="s">
        <v>10414</v>
      </c>
      <c r="F2529" t="s">
        <v>10795</v>
      </c>
    </row>
    <row r="2530" spans="1:6">
      <c r="A2530" t="s">
        <v>5383</v>
      </c>
      <c r="B2530" t="s">
        <v>5521</v>
      </c>
      <c r="C2530" t="s">
        <v>5382</v>
      </c>
      <c r="D2530" t="s">
        <v>1428</v>
      </c>
      <c r="E2530" t="s">
        <v>10415</v>
      </c>
      <c r="F2530" t="s">
        <v>10796</v>
      </c>
    </row>
    <row r="2531" spans="1:6">
      <c r="A2531" t="s">
        <v>6890</v>
      </c>
      <c r="B2531" t="s">
        <v>5521</v>
      </c>
      <c r="C2531" t="s">
        <v>6889</v>
      </c>
      <c r="D2531" t="s">
        <v>1428</v>
      </c>
      <c r="E2531" t="s">
        <v>10416</v>
      </c>
      <c r="F2531" t="s">
        <v>10797</v>
      </c>
    </row>
    <row r="2532" spans="1:6">
      <c r="A2532" t="s">
        <v>5385</v>
      </c>
      <c r="B2532" t="s">
        <v>5521</v>
      </c>
      <c r="C2532" t="s">
        <v>5384</v>
      </c>
      <c r="D2532" t="s">
        <v>1428</v>
      </c>
      <c r="E2532" t="s">
        <v>10417</v>
      </c>
      <c r="F2532" t="s">
        <v>10798</v>
      </c>
    </row>
    <row r="2533" spans="1:6">
      <c r="A2533" t="s">
        <v>5386</v>
      </c>
      <c r="B2533" t="s">
        <v>5521</v>
      </c>
      <c r="C2533" t="s">
        <v>7565</v>
      </c>
      <c r="D2533" t="s">
        <v>1428</v>
      </c>
      <c r="E2533" t="s">
        <v>10418</v>
      </c>
      <c r="F2533" t="s">
        <v>10799</v>
      </c>
    </row>
    <row r="2534" spans="1:6">
      <c r="A2534" t="s">
        <v>5388</v>
      </c>
      <c r="B2534" t="s">
        <v>5521</v>
      </c>
      <c r="C2534" t="s">
        <v>5387</v>
      </c>
      <c r="D2534" t="s">
        <v>1428</v>
      </c>
      <c r="E2534" t="s">
        <v>10419</v>
      </c>
      <c r="F2534" t="s">
        <v>10800</v>
      </c>
    </row>
    <row r="2535" spans="1:6">
      <c r="A2535" t="s">
        <v>5390</v>
      </c>
      <c r="B2535" t="s">
        <v>5521</v>
      </c>
      <c r="C2535" t="s">
        <v>5389</v>
      </c>
      <c r="D2535" t="s">
        <v>1428</v>
      </c>
      <c r="E2535" t="s">
        <v>10420</v>
      </c>
      <c r="F2535" t="s">
        <v>10779</v>
      </c>
    </row>
    <row r="2536" spans="1:6">
      <c r="A2536" t="s">
        <v>5393</v>
      </c>
      <c r="B2536" t="s">
        <v>5521</v>
      </c>
      <c r="C2536" t="s">
        <v>5391</v>
      </c>
      <c r="D2536" t="s">
        <v>1428</v>
      </c>
      <c r="E2536" t="s">
        <v>10421</v>
      </c>
      <c r="F2536" t="s">
        <v>10801</v>
      </c>
    </row>
    <row r="2537" spans="1:6">
      <c r="A2537" t="s">
        <v>5392</v>
      </c>
      <c r="B2537" t="s">
        <v>5521</v>
      </c>
      <c r="C2537" t="s">
        <v>5391</v>
      </c>
      <c r="D2537" t="s">
        <v>1428</v>
      </c>
      <c r="E2537" t="s">
        <v>10422</v>
      </c>
      <c r="F2537" t="s">
        <v>10498</v>
      </c>
    </row>
    <row r="2538" spans="1:6">
      <c r="A2538" t="s">
        <v>5396</v>
      </c>
      <c r="B2538" t="s">
        <v>5521</v>
      </c>
      <c r="C2538" t="s">
        <v>7566</v>
      </c>
      <c r="D2538" t="s">
        <v>1428</v>
      </c>
      <c r="E2538" t="s">
        <v>10423</v>
      </c>
      <c r="F2538" t="s">
        <v>10498</v>
      </c>
    </row>
    <row r="2539" spans="1:6">
      <c r="A2539" t="s">
        <v>5398</v>
      </c>
      <c r="B2539" t="s">
        <v>5521</v>
      </c>
      <c r="C2539" t="s">
        <v>5397</v>
      </c>
      <c r="D2539" t="s">
        <v>1428</v>
      </c>
      <c r="E2539" t="s">
        <v>10424</v>
      </c>
      <c r="F2539" t="s">
        <v>10802</v>
      </c>
    </row>
    <row r="2540" spans="1:6">
      <c r="A2540" t="s">
        <v>5400</v>
      </c>
      <c r="B2540" t="s">
        <v>5521</v>
      </c>
      <c r="C2540" t="s">
        <v>5399</v>
      </c>
      <c r="D2540" t="s">
        <v>1428</v>
      </c>
      <c r="E2540" t="s">
        <v>10425</v>
      </c>
      <c r="F2540" t="s">
        <v>10803</v>
      </c>
    </row>
    <row r="2541" spans="1:6">
      <c r="A2541" t="s">
        <v>5402</v>
      </c>
      <c r="B2541" t="s">
        <v>5521</v>
      </c>
      <c r="C2541" t="s">
        <v>5401</v>
      </c>
      <c r="D2541" t="s">
        <v>1428</v>
      </c>
      <c r="E2541" t="s">
        <v>10426</v>
      </c>
      <c r="F2541" t="s">
        <v>10498</v>
      </c>
    </row>
    <row r="2542" spans="1:6">
      <c r="A2542" t="s">
        <v>6885</v>
      </c>
      <c r="B2542" t="s">
        <v>5521</v>
      </c>
      <c r="C2542" t="s">
        <v>6884</v>
      </c>
      <c r="D2542" t="s">
        <v>1428</v>
      </c>
      <c r="E2542" t="s">
        <v>10427</v>
      </c>
      <c r="F2542" t="s">
        <v>10804</v>
      </c>
    </row>
    <row r="2543" spans="1:6">
      <c r="A2543" t="s">
        <v>5404</v>
      </c>
      <c r="B2543" t="s">
        <v>5521</v>
      </c>
      <c r="C2543" t="s">
        <v>5403</v>
      </c>
      <c r="D2543" t="s">
        <v>1428</v>
      </c>
      <c r="E2543" t="s">
        <v>10428</v>
      </c>
      <c r="F2543" t="s">
        <v>10805</v>
      </c>
    </row>
    <row r="2544" spans="1:6">
      <c r="A2544" t="s">
        <v>5406</v>
      </c>
      <c r="B2544" t="s">
        <v>5521</v>
      </c>
      <c r="C2544" t="s">
        <v>5405</v>
      </c>
      <c r="D2544" t="s">
        <v>1428</v>
      </c>
      <c r="E2544" t="s">
        <v>10429</v>
      </c>
      <c r="F2544" t="s">
        <v>10429</v>
      </c>
    </row>
    <row r="2545" spans="1:6">
      <c r="A2545" t="s">
        <v>5408</v>
      </c>
      <c r="B2545" t="s">
        <v>5521</v>
      </c>
      <c r="C2545" t="s">
        <v>5407</v>
      </c>
      <c r="D2545" t="s">
        <v>1428</v>
      </c>
      <c r="E2545" t="s">
        <v>10430</v>
      </c>
      <c r="F2545" t="s">
        <v>10806</v>
      </c>
    </row>
    <row r="2546" spans="1:6">
      <c r="A2546" t="s">
        <v>5410</v>
      </c>
      <c r="B2546" t="s">
        <v>5521</v>
      </c>
      <c r="C2546" t="s">
        <v>5409</v>
      </c>
      <c r="D2546" t="s">
        <v>1428</v>
      </c>
      <c r="E2546" t="s">
        <v>10431</v>
      </c>
      <c r="F2546" t="s">
        <v>10807</v>
      </c>
    </row>
    <row r="2547" spans="1:6">
      <c r="A2547" t="s">
        <v>5413</v>
      </c>
      <c r="B2547" t="s">
        <v>5521</v>
      </c>
      <c r="C2547" t="s">
        <v>5411</v>
      </c>
      <c r="D2547" t="s">
        <v>1428</v>
      </c>
      <c r="E2547" t="s">
        <v>10432</v>
      </c>
      <c r="F2547" t="s">
        <v>10808</v>
      </c>
    </row>
    <row r="2548" spans="1:6">
      <c r="A2548" t="s">
        <v>5412</v>
      </c>
      <c r="B2548" t="s">
        <v>5521</v>
      </c>
      <c r="C2548" t="s">
        <v>5411</v>
      </c>
      <c r="D2548" t="s">
        <v>1428</v>
      </c>
      <c r="E2548" t="s">
        <v>10433</v>
      </c>
      <c r="F2548" t="s">
        <v>10498</v>
      </c>
    </row>
    <row r="2549" spans="1:6">
      <c r="A2549" t="s">
        <v>5414</v>
      </c>
      <c r="B2549" t="s">
        <v>5521</v>
      </c>
      <c r="C2549" t="s">
        <v>5411</v>
      </c>
      <c r="D2549" t="s">
        <v>1428</v>
      </c>
      <c r="E2549" t="s">
        <v>10434</v>
      </c>
      <c r="F2549" t="s">
        <v>10809</v>
      </c>
    </row>
    <row r="2550" spans="1:6">
      <c r="A2550" t="s">
        <v>5416</v>
      </c>
      <c r="B2550" t="s">
        <v>5521</v>
      </c>
      <c r="C2550" t="s">
        <v>5415</v>
      </c>
      <c r="D2550" t="s">
        <v>1428</v>
      </c>
      <c r="E2550" t="s">
        <v>10435</v>
      </c>
      <c r="F2550" t="s">
        <v>10810</v>
      </c>
    </row>
    <row r="2551" spans="1:6">
      <c r="A2551" t="s">
        <v>7210</v>
      </c>
      <c r="B2551" t="s">
        <v>5521</v>
      </c>
      <c r="C2551" t="s">
        <v>7567</v>
      </c>
      <c r="D2551" t="s">
        <v>1428</v>
      </c>
      <c r="E2551" t="s">
        <v>10436</v>
      </c>
      <c r="F2551" t="s">
        <v>10498</v>
      </c>
    </row>
    <row r="2552" spans="1:6">
      <c r="A2552" t="s">
        <v>6892</v>
      </c>
      <c r="B2552" t="s">
        <v>5521</v>
      </c>
      <c r="C2552" t="s">
        <v>7568</v>
      </c>
      <c r="D2552" t="s">
        <v>1428</v>
      </c>
      <c r="E2552" t="s">
        <v>10437</v>
      </c>
      <c r="F2552" t="s">
        <v>10811</v>
      </c>
    </row>
    <row r="2553" spans="1:6">
      <c r="A2553" t="s">
        <v>5418</v>
      </c>
      <c r="B2553" t="s">
        <v>5521</v>
      </c>
      <c r="C2553" t="s">
        <v>5417</v>
      </c>
      <c r="D2553" t="s">
        <v>1428</v>
      </c>
      <c r="E2553" t="s">
        <v>10438</v>
      </c>
      <c r="F2553" t="s">
        <v>10812</v>
      </c>
    </row>
    <row r="2554" spans="1:6">
      <c r="A2554" t="s">
        <v>5421</v>
      </c>
      <c r="B2554" t="s">
        <v>5521</v>
      </c>
      <c r="C2554" t="s">
        <v>7569</v>
      </c>
      <c r="D2554" t="s">
        <v>1428</v>
      </c>
      <c r="E2554" t="s">
        <v>10439</v>
      </c>
      <c r="F2554" t="s">
        <v>10727</v>
      </c>
    </row>
    <row r="2555" spans="1:6">
      <c r="A2555" t="s">
        <v>7211</v>
      </c>
      <c r="B2555" t="s">
        <v>5521</v>
      </c>
      <c r="C2555" t="s">
        <v>7570</v>
      </c>
      <c r="D2555" t="s">
        <v>1428</v>
      </c>
      <c r="E2555" t="s">
        <v>10440</v>
      </c>
      <c r="F2555" t="s">
        <v>10498</v>
      </c>
    </row>
    <row r="2556" spans="1:6">
      <c r="A2556" t="s">
        <v>5425</v>
      </c>
      <c r="B2556" t="s">
        <v>5521</v>
      </c>
      <c r="C2556" t="s">
        <v>5424</v>
      </c>
      <c r="D2556" t="s">
        <v>1428</v>
      </c>
      <c r="E2556" t="s">
        <v>10441</v>
      </c>
      <c r="F2556" t="s">
        <v>10813</v>
      </c>
    </row>
    <row r="2557" spans="1:6">
      <c r="A2557" t="s">
        <v>7212</v>
      </c>
      <c r="B2557" t="s">
        <v>5521</v>
      </c>
      <c r="C2557" t="s">
        <v>7571</v>
      </c>
      <c r="D2557" t="s">
        <v>1428</v>
      </c>
      <c r="E2557" t="s">
        <v>10442</v>
      </c>
      <c r="F2557" t="s">
        <v>10498</v>
      </c>
    </row>
    <row r="2558" spans="1:6">
      <c r="A2558" t="s">
        <v>5429</v>
      </c>
      <c r="B2558" t="s">
        <v>5521</v>
      </c>
      <c r="C2558" t="s">
        <v>5428</v>
      </c>
      <c r="D2558" t="s">
        <v>1428</v>
      </c>
      <c r="E2558" t="s">
        <v>10443</v>
      </c>
      <c r="F2558" t="s">
        <v>10814</v>
      </c>
    </row>
    <row r="2559" spans="1:6">
      <c r="A2559" t="s">
        <v>5431</v>
      </c>
      <c r="B2559" t="s">
        <v>5521</v>
      </c>
      <c r="C2559" t="s">
        <v>5430</v>
      </c>
      <c r="D2559" t="s">
        <v>1428</v>
      </c>
      <c r="E2559" t="s">
        <v>10444</v>
      </c>
      <c r="F2559" t="s">
        <v>10815</v>
      </c>
    </row>
    <row r="2560" spans="1:6">
      <c r="A2560" t="s">
        <v>5433</v>
      </c>
      <c r="B2560" t="s">
        <v>5521</v>
      </c>
      <c r="C2560" t="s">
        <v>5432</v>
      </c>
      <c r="D2560" t="s">
        <v>1428</v>
      </c>
      <c r="E2560" t="s">
        <v>10445</v>
      </c>
      <c r="F2560" t="s">
        <v>10816</v>
      </c>
    </row>
    <row r="2561" spans="1:6">
      <c r="A2561" t="s">
        <v>5435</v>
      </c>
      <c r="B2561" t="s">
        <v>5521</v>
      </c>
      <c r="C2561" t="s">
        <v>5434</v>
      </c>
      <c r="D2561" t="s">
        <v>1428</v>
      </c>
      <c r="E2561" t="s">
        <v>10446</v>
      </c>
      <c r="F2561" t="s">
        <v>10817</v>
      </c>
    </row>
    <row r="2562" spans="1:6">
      <c r="A2562" t="s">
        <v>5436</v>
      </c>
      <c r="B2562" t="s">
        <v>5521</v>
      </c>
      <c r="C2562" t="s">
        <v>7572</v>
      </c>
      <c r="D2562" t="s">
        <v>1428</v>
      </c>
      <c r="E2562" t="s">
        <v>10447</v>
      </c>
      <c r="F2562" t="s">
        <v>10447</v>
      </c>
    </row>
    <row r="2563" spans="1:6">
      <c r="A2563" t="s">
        <v>5438</v>
      </c>
      <c r="B2563" t="s">
        <v>5521</v>
      </c>
      <c r="C2563" t="s">
        <v>5437</v>
      </c>
      <c r="D2563" t="s">
        <v>1428</v>
      </c>
      <c r="E2563" t="s">
        <v>10448</v>
      </c>
      <c r="F2563" t="s">
        <v>10498</v>
      </c>
    </row>
    <row r="2564" spans="1:6">
      <c r="A2564" t="s">
        <v>5439</v>
      </c>
      <c r="B2564" t="s">
        <v>5521</v>
      </c>
      <c r="C2564" t="s">
        <v>5437</v>
      </c>
      <c r="D2564" t="s">
        <v>1428</v>
      </c>
      <c r="E2564" t="s">
        <v>10449</v>
      </c>
      <c r="F2564" t="s">
        <v>10498</v>
      </c>
    </row>
    <row r="2565" spans="1:6">
      <c r="A2565" t="s">
        <v>5440</v>
      </c>
      <c r="B2565" t="s">
        <v>5521</v>
      </c>
      <c r="C2565" t="s">
        <v>5437</v>
      </c>
      <c r="D2565" t="s">
        <v>1428</v>
      </c>
      <c r="E2565" t="s">
        <v>10450</v>
      </c>
      <c r="F2565" t="s">
        <v>10818</v>
      </c>
    </row>
    <row r="2566" spans="1:6">
      <c r="A2566" t="s">
        <v>5442</v>
      </c>
      <c r="B2566" t="s">
        <v>5521</v>
      </c>
      <c r="C2566" t="s">
        <v>5441</v>
      </c>
      <c r="D2566" t="s">
        <v>1428</v>
      </c>
      <c r="E2566" t="s">
        <v>10451</v>
      </c>
      <c r="F2566" t="s">
        <v>10819</v>
      </c>
    </row>
    <row r="2567" spans="1:6">
      <c r="A2567" t="s">
        <v>5444</v>
      </c>
      <c r="B2567" t="s">
        <v>5521</v>
      </c>
      <c r="C2567" t="s">
        <v>5443</v>
      </c>
      <c r="D2567" t="s">
        <v>1428</v>
      </c>
      <c r="E2567" t="s">
        <v>10452</v>
      </c>
      <c r="F2567" t="s">
        <v>10820</v>
      </c>
    </row>
    <row r="2568" spans="1:6">
      <c r="A2568" t="s">
        <v>5446</v>
      </c>
      <c r="B2568" t="s">
        <v>5521</v>
      </c>
      <c r="C2568" t="s">
        <v>5445</v>
      </c>
      <c r="D2568" t="s">
        <v>1428</v>
      </c>
      <c r="E2568" t="s">
        <v>10453</v>
      </c>
      <c r="F2568" t="s">
        <v>10821</v>
      </c>
    </row>
    <row r="2569" spans="1:6">
      <c r="A2569" t="s">
        <v>5448</v>
      </c>
      <c r="B2569" t="s">
        <v>5521</v>
      </c>
      <c r="C2569" t="s">
        <v>5447</v>
      </c>
      <c r="D2569" t="s">
        <v>1428</v>
      </c>
      <c r="E2569" t="s">
        <v>10454</v>
      </c>
      <c r="F2569" t="s">
        <v>10822</v>
      </c>
    </row>
    <row r="2570" spans="1:6">
      <c r="A2570" t="s">
        <v>5450</v>
      </c>
      <c r="B2570" t="s">
        <v>5521</v>
      </c>
      <c r="C2570" t="s">
        <v>5449</v>
      </c>
      <c r="D2570" t="s">
        <v>1428</v>
      </c>
      <c r="E2570" t="s">
        <v>10455</v>
      </c>
      <c r="F2570" t="s">
        <v>10823</v>
      </c>
    </row>
    <row r="2571" spans="1:6">
      <c r="A2571" t="s">
        <v>5452</v>
      </c>
      <c r="B2571" t="s">
        <v>5521</v>
      </c>
      <c r="C2571" t="s">
        <v>5451</v>
      </c>
      <c r="D2571" t="s">
        <v>1428</v>
      </c>
      <c r="E2571" t="s">
        <v>10456</v>
      </c>
      <c r="F2571" t="s">
        <v>10824</v>
      </c>
    </row>
    <row r="2572" spans="1:6">
      <c r="A2572" t="s">
        <v>5454</v>
      </c>
      <c r="B2572" t="s">
        <v>5521</v>
      </c>
      <c r="C2572" t="s">
        <v>5453</v>
      </c>
      <c r="D2572" t="s">
        <v>1428</v>
      </c>
      <c r="E2572" t="s">
        <v>10457</v>
      </c>
      <c r="F2572" t="s">
        <v>10825</v>
      </c>
    </row>
    <row r="2573" spans="1:6">
      <c r="A2573" t="s">
        <v>5455</v>
      </c>
      <c r="B2573" t="s">
        <v>5521</v>
      </c>
      <c r="C2573" t="s">
        <v>7573</v>
      </c>
      <c r="D2573" t="s">
        <v>1428</v>
      </c>
      <c r="E2573" t="s">
        <v>10458</v>
      </c>
      <c r="F2573" t="s">
        <v>10458</v>
      </c>
    </row>
    <row r="2574" spans="1:6">
      <c r="A2574" t="s">
        <v>5457</v>
      </c>
      <c r="B2574" t="s">
        <v>5521</v>
      </c>
      <c r="C2574" t="s">
        <v>5456</v>
      </c>
      <c r="D2574" t="s">
        <v>1428</v>
      </c>
      <c r="E2574" t="s">
        <v>10459</v>
      </c>
      <c r="F2574" t="s">
        <v>10826</v>
      </c>
    </row>
    <row r="2575" spans="1:6">
      <c r="A2575" t="s">
        <v>7213</v>
      </c>
      <c r="B2575" t="s">
        <v>5521</v>
      </c>
      <c r="C2575" t="s">
        <v>7574</v>
      </c>
      <c r="D2575" t="s">
        <v>1428</v>
      </c>
      <c r="E2575" t="s">
        <v>10460</v>
      </c>
      <c r="F2575" t="s">
        <v>10498</v>
      </c>
    </row>
    <row r="2576" spans="1:6">
      <c r="A2576" t="s">
        <v>6894</v>
      </c>
      <c r="B2576" t="s">
        <v>5521</v>
      </c>
      <c r="C2576" t="s">
        <v>6893</v>
      </c>
      <c r="D2576" t="s">
        <v>1428</v>
      </c>
      <c r="E2576" t="s">
        <v>10461</v>
      </c>
      <c r="F2576" t="s">
        <v>10827</v>
      </c>
    </row>
    <row r="2577" spans="1:6">
      <c r="A2577" t="s">
        <v>5459</v>
      </c>
      <c r="B2577" t="s">
        <v>5521</v>
      </c>
      <c r="C2577" t="s">
        <v>5458</v>
      </c>
      <c r="D2577" t="s">
        <v>1428</v>
      </c>
      <c r="E2577" t="s">
        <v>10462</v>
      </c>
      <c r="F2577" t="s">
        <v>10828</v>
      </c>
    </row>
    <row r="2578" spans="1:6">
      <c r="A2578" t="s">
        <v>5463</v>
      </c>
      <c r="B2578" t="s">
        <v>5521</v>
      </c>
      <c r="C2578" t="s">
        <v>5462</v>
      </c>
      <c r="D2578" t="s">
        <v>1428</v>
      </c>
      <c r="E2578" t="s">
        <v>10463</v>
      </c>
      <c r="F2578" t="s">
        <v>10829</v>
      </c>
    </row>
    <row r="2579" spans="1:6">
      <c r="A2579" t="s">
        <v>5465</v>
      </c>
      <c r="B2579" t="s">
        <v>5521</v>
      </c>
      <c r="C2579" t="s">
        <v>5464</v>
      </c>
      <c r="D2579" t="s">
        <v>1428</v>
      </c>
      <c r="E2579" t="s">
        <v>10464</v>
      </c>
      <c r="F2579" t="s">
        <v>10464</v>
      </c>
    </row>
    <row r="2580" spans="1:6">
      <c r="A2580" t="s">
        <v>5467</v>
      </c>
      <c r="B2580" t="s">
        <v>5521</v>
      </c>
      <c r="C2580" t="s">
        <v>5466</v>
      </c>
      <c r="D2580" t="s">
        <v>1428</v>
      </c>
      <c r="E2580" t="s">
        <v>10465</v>
      </c>
      <c r="F2580" t="s">
        <v>10498</v>
      </c>
    </row>
    <row r="2581" spans="1:6">
      <c r="A2581" t="s">
        <v>7214</v>
      </c>
      <c r="B2581" t="s">
        <v>5521</v>
      </c>
      <c r="C2581" t="s">
        <v>7575</v>
      </c>
      <c r="D2581" t="s">
        <v>1428</v>
      </c>
      <c r="E2581" t="s">
        <v>10466</v>
      </c>
      <c r="F2581" t="s">
        <v>10498</v>
      </c>
    </row>
    <row r="2582" spans="1:6">
      <c r="A2582" t="s">
        <v>5469</v>
      </c>
      <c r="B2582" t="s">
        <v>5521</v>
      </c>
      <c r="C2582" t="s">
        <v>5468</v>
      </c>
      <c r="D2582" t="s">
        <v>1428</v>
      </c>
      <c r="E2582" t="s">
        <v>10467</v>
      </c>
      <c r="F2582" t="s">
        <v>10830</v>
      </c>
    </row>
    <row r="2583" spans="1:6">
      <c r="A2583" t="s">
        <v>5471</v>
      </c>
      <c r="B2583" t="s">
        <v>5521</v>
      </c>
      <c r="C2583" t="s">
        <v>5470</v>
      </c>
      <c r="D2583" t="s">
        <v>1428</v>
      </c>
      <c r="E2583" t="s">
        <v>10468</v>
      </c>
      <c r="F2583" t="s">
        <v>10831</v>
      </c>
    </row>
    <row r="2584" spans="1:6">
      <c r="A2584" t="s">
        <v>5473</v>
      </c>
      <c r="B2584" t="s">
        <v>5521</v>
      </c>
      <c r="C2584" t="s">
        <v>5472</v>
      </c>
      <c r="D2584" t="s">
        <v>1428</v>
      </c>
      <c r="E2584" t="s">
        <v>10469</v>
      </c>
      <c r="F2584" t="s">
        <v>10469</v>
      </c>
    </row>
    <row r="2585" spans="1:6">
      <c r="A2585" t="s">
        <v>7215</v>
      </c>
      <c r="B2585" t="s">
        <v>5521</v>
      </c>
      <c r="C2585" t="s">
        <v>7576</v>
      </c>
      <c r="D2585" t="s">
        <v>1428</v>
      </c>
      <c r="E2585" t="s">
        <v>10470</v>
      </c>
      <c r="F2585" t="s">
        <v>10498</v>
      </c>
    </row>
    <row r="2586" spans="1:6">
      <c r="A2586" t="s">
        <v>5475</v>
      </c>
      <c r="B2586" t="s">
        <v>5521</v>
      </c>
      <c r="C2586" t="s">
        <v>5474</v>
      </c>
      <c r="D2586" t="s">
        <v>1428</v>
      </c>
      <c r="E2586" t="s">
        <v>10471</v>
      </c>
      <c r="F2586" t="s">
        <v>10832</v>
      </c>
    </row>
    <row r="2587" spans="1:6">
      <c r="A2587" t="s">
        <v>5480</v>
      </c>
      <c r="B2587" t="s">
        <v>5521</v>
      </c>
      <c r="C2587" t="s">
        <v>5479</v>
      </c>
      <c r="D2587" t="s">
        <v>1428</v>
      </c>
      <c r="E2587" t="s">
        <v>10472</v>
      </c>
      <c r="F2587" t="s">
        <v>10833</v>
      </c>
    </row>
    <row r="2588" spans="1:6">
      <c r="A2588" t="s">
        <v>5482</v>
      </c>
      <c r="B2588" t="s">
        <v>5521</v>
      </c>
      <c r="C2588" t="s">
        <v>5481</v>
      </c>
      <c r="D2588" t="s">
        <v>1428</v>
      </c>
      <c r="E2588" t="s">
        <v>10473</v>
      </c>
      <c r="F2588" t="s">
        <v>10834</v>
      </c>
    </row>
    <row r="2589" spans="1:6">
      <c r="A2589" t="s">
        <v>7216</v>
      </c>
      <c r="B2589" t="s">
        <v>5521</v>
      </c>
      <c r="C2589" t="s">
        <v>7577</v>
      </c>
      <c r="D2589" t="s">
        <v>1428</v>
      </c>
      <c r="E2589" t="s">
        <v>10474</v>
      </c>
      <c r="F2589" t="s">
        <v>10498</v>
      </c>
    </row>
    <row r="2590" spans="1:6">
      <c r="A2590" t="s">
        <v>7217</v>
      </c>
      <c r="B2590" t="s">
        <v>5521</v>
      </c>
      <c r="C2590" t="s">
        <v>7578</v>
      </c>
      <c r="D2590" t="s">
        <v>1428</v>
      </c>
      <c r="E2590" t="s">
        <v>10475</v>
      </c>
      <c r="F2590" t="s">
        <v>10498</v>
      </c>
    </row>
    <row r="2591" spans="1:6">
      <c r="A2591" t="s">
        <v>5484</v>
      </c>
      <c r="B2591" t="s">
        <v>5521</v>
      </c>
      <c r="C2591" t="s">
        <v>5483</v>
      </c>
      <c r="D2591" t="s">
        <v>1428</v>
      </c>
      <c r="E2591" t="s">
        <v>10476</v>
      </c>
      <c r="F2591" t="s">
        <v>10835</v>
      </c>
    </row>
    <row r="2592" spans="1:6">
      <c r="A2592" t="s">
        <v>5486</v>
      </c>
      <c r="B2592" t="s">
        <v>5521</v>
      </c>
      <c r="C2592" t="s">
        <v>5485</v>
      </c>
      <c r="D2592" t="s">
        <v>1428</v>
      </c>
      <c r="E2592" t="s">
        <v>10477</v>
      </c>
      <c r="F2592" t="s">
        <v>10836</v>
      </c>
    </row>
    <row r="2593" spans="1:6">
      <c r="A2593" t="s">
        <v>5488</v>
      </c>
      <c r="B2593" t="s">
        <v>5521</v>
      </c>
      <c r="C2593" t="s">
        <v>5487</v>
      </c>
      <c r="D2593" t="s">
        <v>1428</v>
      </c>
      <c r="E2593" t="s">
        <v>10478</v>
      </c>
      <c r="F2593" t="s">
        <v>10478</v>
      </c>
    </row>
    <row r="2594" spans="1:6">
      <c r="A2594" t="s">
        <v>5490</v>
      </c>
      <c r="B2594" t="s">
        <v>5521</v>
      </c>
      <c r="C2594" t="s">
        <v>5489</v>
      </c>
      <c r="D2594" t="s">
        <v>1428</v>
      </c>
      <c r="E2594" t="s">
        <v>10479</v>
      </c>
      <c r="F2594" t="s">
        <v>10498</v>
      </c>
    </row>
    <row r="2595" spans="1:6">
      <c r="A2595" t="s">
        <v>7218</v>
      </c>
      <c r="B2595" t="s">
        <v>5521</v>
      </c>
      <c r="C2595" t="s">
        <v>7579</v>
      </c>
      <c r="D2595" t="s">
        <v>1428</v>
      </c>
      <c r="E2595" t="s">
        <v>10480</v>
      </c>
      <c r="F2595" t="s">
        <v>10498</v>
      </c>
    </row>
    <row r="2596" spans="1:6">
      <c r="A2596" t="s">
        <v>7219</v>
      </c>
      <c r="B2596" t="s">
        <v>5521</v>
      </c>
      <c r="C2596" t="s">
        <v>7580</v>
      </c>
      <c r="D2596" t="s">
        <v>1428</v>
      </c>
      <c r="E2596" t="s">
        <v>10481</v>
      </c>
      <c r="F2596" t="s">
        <v>10837</v>
      </c>
    </row>
    <row r="2597" spans="1:6">
      <c r="A2597" t="s">
        <v>5492</v>
      </c>
      <c r="B2597" t="s">
        <v>5521</v>
      </c>
      <c r="C2597" t="s">
        <v>5491</v>
      </c>
      <c r="D2597" t="s">
        <v>1428</v>
      </c>
      <c r="E2597" t="s">
        <v>10482</v>
      </c>
      <c r="F2597" t="s">
        <v>10498</v>
      </c>
    </row>
    <row r="2598" spans="1:6">
      <c r="A2598" t="s">
        <v>1403</v>
      </c>
      <c r="B2598" t="s">
        <v>5521</v>
      </c>
      <c r="C2598" t="s">
        <v>5491</v>
      </c>
      <c r="D2598" t="s">
        <v>1428</v>
      </c>
      <c r="E2598" t="s">
        <v>10483</v>
      </c>
      <c r="F2598" t="s">
        <v>10498</v>
      </c>
    </row>
    <row r="2599" spans="1:6">
      <c r="A2599" t="s">
        <v>5497</v>
      </c>
      <c r="B2599" t="s">
        <v>5521</v>
      </c>
      <c r="C2599" t="s">
        <v>5496</v>
      </c>
      <c r="D2599" t="s">
        <v>1428</v>
      </c>
      <c r="E2599" t="s">
        <v>10484</v>
      </c>
      <c r="F2599" t="s">
        <v>10838</v>
      </c>
    </row>
    <row r="2600" spans="1:6">
      <c r="A2600" t="s">
        <v>5499</v>
      </c>
      <c r="B2600" t="s">
        <v>5521</v>
      </c>
      <c r="C2600" t="s">
        <v>5498</v>
      </c>
      <c r="D2600" t="s">
        <v>1428</v>
      </c>
      <c r="E2600" t="s">
        <v>10485</v>
      </c>
      <c r="F2600" t="s">
        <v>10839</v>
      </c>
    </row>
    <row r="2601" spans="1:6">
      <c r="A2601" t="s">
        <v>7220</v>
      </c>
      <c r="B2601" t="s">
        <v>5521</v>
      </c>
      <c r="C2601" t="s">
        <v>7581</v>
      </c>
      <c r="D2601" t="s">
        <v>1428</v>
      </c>
      <c r="E2601" t="s">
        <v>10486</v>
      </c>
      <c r="F2601" t="s">
        <v>10498</v>
      </c>
    </row>
    <row r="2602" spans="1:6">
      <c r="A2602" t="s">
        <v>7221</v>
      </c>
      <c r="B2602" t="s">
        <v>5521</v>
      </c>
      <c r="C2602" t="s">
        <v>7582</v>
      </c>
      <c r="D2602" t="s">
        <v>1428</v>
      </c>
      <c r="E2602" t="s">
        <v>10487</v>
      </c>
      <c r="F2602" t="s">
        <v>10498</v>
      </c>
    </row>
    <row r="2603" spans="1:6">
      <c r="A2603" t="s">
        <v>5504</v>
      </c>
      <c r="B2603" t="s">
        <v>5521</v>
      </c>
      <c r="C2603" t="s">
        <v>7583</v>
      </c>
      <c r="D2603" t="s">
        <v>1428</v>
      </c>
      <c r="E2603" t="s">
        <v>10488</v>
      </c>
      <c r="F2603" t="s">
        <v>10840</v>
      </c>
    </row>
    <row r="2604" spans="1:6">
      <c r="A2604" t="s">
        <v>5506</v>
      </c>
      <c r="B2604" t="s">
        <v>5521</v>
      </c>
      <c r="C2604" t="s">
        <v>5505</v>
      </c>
      <c r="D2604" t="s">
        <v>1428</v>
      </c>
      <c r="E2604" t="s">
        <v>10489</v>
      </c>
      <c r="F2604" t="s">
        <v>10841</v>
      </c>
    </row>
    <row r="2605" spans="1:6">
      <c r="A2605" t="s">
        <v>5507</v>
      </c>
      <c r="B2605" t="s">
        <v>5521</v>
      </c>
      <c r="C2605" t="s">
        <v>5505</v>
      </c>
      <c r="D2605" t="s">
        <v>1428</v>
      </c>
      <c r="E2605" t="s">
        <v>10490</v>
      </c>
      <c r="F2605" t="s">
        <v>10841</v>
      </c>
    </row>
    <row r="2606" spans="1:6">
      <c r="A2606" t="s">
        <v>7222</v>
      </c>
      <c r="B2606" t="s">
        <v>5521</v>
      </c>
      <c r="C2606" t="s">
        <v>7584</v>
      </c>
      <c r="D2606" t="s">
        <v>1428</v>
      </c>
      <c r="E2606" t="s">
        <v>10491</v>
      </c>
      <c r="F2606" t="s">
        <v>10498</v>
      </c>
    </row>
    <row r="2607" spans="1:6">
      <c r="A2607" t="s">
        <v>5509</v>
      </c>
      <c r="B2607" t="s">
        <v>5521</v>
      </c>
      <c r="C2607" t="s">
        <v>5508</v>
      </c>
      <c r="D2607" t="s">
        <v>1428</v>
      </c>
      <c r="E2607" t="s">
        <v>10492</v>
      </c>
      <c r="F2607" t="s">
        <v>10842</v>
      </c>
    </row>
    <row r="2608" spans="1:6">
      <c r="A2608" t="s">
        <v>5511</v>
      </c>
      <c r="B2608" t="s">
        <v>5521</v>
      </c>
      <c r="C2608" t="s">
        <v>5510</v>
      </c>
      <c r="D2608" t="s">
        <v>1428</v>
      </c>
      <c r="E2608" t="s">
        <v>10493</v>
      </c>
      <c r="F2608" t="s">
        <v>10843</v>
      </c>
    </row>
    <row r="2609" spans="1:6">
      <c r="A2609" t="s">
        <v>5513</v>
      </c>
      <c r="B2609" t="s">
        <v>5521</v>
      </c>
      <c r="C2609" t="s">
        <v>5512</v>
      </c>
      <c r="D2609" t="s">
        <v>1428</v>
      </c>
      <c r="E2609" t="s">
        <v>10494</v>
      </c>
      <c r="F2609" t="s">
        <v>10844</v>
      </c>
    </row>
    <row r="2610" spans="1:6">
      <c r="A2610" t="s">
        <v>6888</v>
      </c>
      <c r="B2610" t="s">
        <v>5521</v>
      </c>
      <c r="C2610" t="s">
        <v>7585</v>
      </c>
      <c r="D2610" t="s">
        <v>1428</v>
      </c>
      <c r="E2610" t="s">
        <v>10495</v>
      </c>
      <c r="F2610" t="s">
        <v>10845</v>
      </c>
    </row>
    <row r="2611" spans="1:6">
      <c r="A2611" t="s">
        <v>5517</v>
      </c>
      <c r="B2611" t="s">
        <v>5521</v>
      </c>
      <c r="C2611" t="s">
        <v>5516</v>
      </c>
      <c r="D2611" t="s">
        <v>1428</v>
      </c>
      <c r="E2611" t="s">
        <v>10496</v>
      </c>
      <c r="F2611" t="s">
        <v>10498</v>
      </c>
    </row>
    <row r="2612" spans="1:6">
      <c r="A2612" t="s">
        <v>10882</v>
      </c>
      <c r="B2612" t="s">
        <v>5519</v>
      </c>
      <c r="D2612" t="s">
        <v>1146</v>
      </c>
    </row>
    <row r="2613" spans="1:6">
      <c r="A2613" t="s">
        <v>10883</v>
      </c>
      <c r="B2613" t="s">
        <v>5519</v>
      </c>
      <c r="D2613" t="s">
        <v>1441</v>
      </c>
    </row>
    <row r="2614" spans="1:6">
      <c r="A2614" t="s">
        <v>10884</v>
      </c>
      <c r="B2614" t="s">
        <v>5522</v>
      </c>
      <c r="D2614" t="s">
        <v>1427</v>
      </c>
    </row>
    <row r="2615" spans="1:6">
      <c r="A2615" t="s">
        <v>10885</v>
      </c>
      <c r="B2615" t="s">
        <v>7936</v>
      </c>
      <c r="D2615" t="s">
        <v>1246</v>
      </c>
    </row>
    <row r="2616" spans="1:6">
      <c r="A2616" t="s">
        <v>10886</v>
      </c>
      <c r="B2616" t="s">
        <v>5522</v>
      </c>
      <c r="D2616" t="s">
        <v>1383</v>
      </c>
    </row>
    <row r="2617" spans="1:6">
      <c r="A2617" t="s">
        <v>10887</v>
      </c>
      <c r="B2617" t="s">
        <v>5522</v>
      </c>
      <c r="D2617" t="s">
        <v>1319</v>
      </c>
    </row>
    <row r="2618" spans="1:6">
      <c r="A2618" t="s">
        <v>10888</v>
      </c>
      <c r="B2618" t="s">
        <v>5519</v>
      </c>
      <c r="D2618" t="s">
        <v>1929</v>
      </c>
    </row>
    <row r="2619" spans="1:6">
      <c r="A2619" t="s">
        <v>10889</v>
      </c>
      <c r="B2619" t="s">
        <v>5522</v>
      </c>
      <c r="D2619" t="s">
        <v>1164</v>
      </c>
    </row>
    <row r="2620" spans="1:6">
      <c r="A2620" t="s">
        <v>10890</v>
      </c>
      <c r="D2620" t="s">
        <v>1160</v>
      </c>
    </row>
    <row r="2621" spans="1:6">
      <c r="A2621" t="s">
        <v>10891</v>
      </c>
      <c r="B2621" t="s">
        <v>5522</v>
      </c>
      <c r="D2621" t="s">
        <v>1367</v>
      </c>
    </row>
    <row r="2622" spans="1:6">
      <c r="A2622" t="s">
        <v>10892</v>
      </c>
      <c r="B2622" t="s">
        <v>5518</v>
      </c>
      <c r="D2622" t="s">
        <v>1449</v>
      </c>
    </row>
    <row r="2623" spans="1:6">
      <c r="A2623" t="s">
        <v>10893</v>
      </c>
      <c r="B2623" t="s">
        <v>5522</v>
      </c>
      <c r="D2623" t="s">
        <v>1164</v>
      </c>
    </row>
    <row r="2624" spans="1:6">
      <c r="A2624" t="s">
        <v>10894</v>
      </c>
      <c r="B2624" t="s">
        <v>5519</v>
      </c>
      <c r="D2624" t="s">
        <v>1168</v>
      </c>
    </row>
    <row r="2625" spans="1:4">
      <c r="A2625" t="s">
        <v>10895</v>
      </c>
      <c r="B2625" t="s">
        <v>5522</v>
      </c>
      <c r="D2625" t="s">
        <v>1273</v>
      </c>
    </row>
    <row r="2626" spans="1:4">
      <c r="A2626" t="s">
        <v>10896</v>
      </c>
      <c r="B2626" t="s">
        <v>5519</v>
      </c>
      <c r="D2626" t="s">
        <v>1275</v>
      </c>
    </row>
    <row r="2627" spans="1:4">
      <c r="A2627" t="s">
        <v>10897</v>
      </c>
      <c r="B2627" t="s">
        <v>5518</v>
      </c>
      <c r="D2627" t="s">
        <v>1258</v>
      </c>
    </row>
    <row r="2628" spans="1:4">
      <c r="A2628" t="s">
        <v>10898</v>
      </c>
      <c r="B2628" t="s">
        <v>5522</v>
      </c>
      <c r="D2628" t="s">
        <v>1286</v>
      </c>
    </row>
    <row r="2629" spans="1:4">
      <c r="A2629" t="s">
        <v>10899</v>
      </c>
      <c r="B2629" t="s">
        <v>7936</v>
      </c>
      <c r="D2629" t="s">
        <v>1010</v>
      </c>
    </row>
    <row r="2630" spans="1:4">
      <c r="A2630" t="s">
        <v>10900</v>
      </c>
      <c r="B2630" t="s">
        <v>5522</v>
      </c>
      <c r="D2630" t="s">
        <v>1102</v>
      </c>
    </row>
    <row r="2631" spans="1:4">
      <c r="A2631" t="s">
        <v>10901</v>
      </c>
      <c r="B2631" t="s">
        <v>5521</v>
      </c>
      <c r="D2631" t="s">
        <v>1428</v>
      </c>
    </row>
    <row r="2632" spans="1:4">
      <c r="A2632" t="s">
        <v>10902</v>
      </c>
      <c r="B2632" t="s">
        <v>5519</v>
      </c>
      <c r="D2632" t="s">
        <v>966</v>
      </c>
    </row>
    <row r="2633" spans="1:4">
      <c r="A2633" t="s">
        <v>10903</v>
      </c>
      <c r="B2633" t="s">
        <v>5521</v>
      </c>
      <c r="D2633" t="s">
        <v>1428</v>
      </c>
    </row>
    <row r="2634" spans="1:4">
      <c r="A2634" t="s">
        <v>10904</v>
      </c>
      <c r="B2634" t="s">
        <v>5522</v>
      </c>
      <c r="D2634" t="s">
        <v>1117</v>
      </c>
    </row>
    <row r="2635" spans="1:4">
      <c r="A2635" t="s">
        <v>10905</v>
      </c>
      <c r="B2635" t="s">
        <v>5522</v>
      </c>
      <c r="D2635" t="s">
        <v>1117</v>
      </c>
    </row>
    <row r="2636" spans="1:4">
      <c r="A2636" t="s">
        <v>10906</v>
      </c>
      <c r="B2636" t="s">
        <v>5519</v>
      </c>
      <c r="D2636" t="s">
        <v>966</v>
      </c>
    </row>
    <row r="2637" spans="1:4">
      <c r="A2637" t="s">
        <v>10907</v>
      </c>
      <c r="B2637" t="s">
        <v>5519</v>
      </c>
      <c r="D2637" t="s">
        <v>966</v>
      </c>
    </row>
    <row r="2638" spans="1:4">
      <c r="A2638" t="s">
        <v>10908</v>
      </c>
      <c r="B2638" t="s">
        <v>5519</v>
      </c>
      <c r="D2638" t="s">
        <v>1098</v>
      </c>
    </row>
    <row r="2639" spans="1:4">
      <c r="A2639" t="s">
        <v>10909</v>
      </c>
      <c r="B2639" t="s">
        <v>5519</v>
      </c>
      <c r="D2639" t="s">
        <v>1231</v>
      </c>
    </row>
    <row r="2640" spans="1:4">
      <c r="A2640" t="s">
        <v>10910</v>
      </c>
      <c r="B2640" t="s">
        <v>5518</v>
      </c>
      <c r="D2640" t="s">
        <v>1225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8 n r I U l I P b y O j A A A A 9 Q A A A B I A H A B D b 2 5 m a W c v U G F j a 2 F n Z S 5 4 b W w g o h g A K K A U A A A A A A A A A A A A A A A A A A A A A A A A A A A A h Y 8 x D o I w G I W v Q r r T l u K g p J Q Y V k l M T I x r U y o 0 w o + h x X I 3 B 4 / k F c Q o 6 u b 4 v v c N 7 9 2 v N 5 6 N b R N c d G 9 N B y m K M E W B B t W V B q o U D e 4 Y L l E m + F a q k 6 x 0 M M l g k 9 G W K a q d O y e E e O + x j 3 H X V 4 R R G p F D s d m p W r c S f W T z X w 4 N W C d B a S T 4 / j V G M L y K 8 Y I x T D m Z G S 8 M f H s 2 z X 2 2 P 5 D n Q + O G X g s N Y b 7 m Z I 6 c v C + I B 1 B L A w Q U A A I A C A D y e s h 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n r I U i i K R 7 g O A A A A E Q A A A B M A H A B G b 3 J t d W x h c y 9 T Z W N 0 a W 9 u M S 5 t I K I Y A C i g F A A A A A A A A A A A A A A A A A A A A A A A A A A A A C t O T S 7 J z M 9 T C I b Q h t Y A U E s B A i 0 A F A A C A A g A 8 n r I U l I P b y O j A A A A 9 Q A A A B I A A A A A A A A A A A A A A A A A A A A A A E N v b m Z p Z y 9 Q Y W N r Y W d l L n h t b F B L A Q I t A B Q A A g A I A P J 6 y F I P y u m r p A A A A O k A A A A T A A A A A A A A A A A A A A A A A O 8 A A A B b Q 2 9 u d G V u d F 9 U e X B l c 1 0 u e G 1 s U E s B A i 0 A F A A C A A g A 8 n r I 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9 T s H i n 8 R V H r J 7 A g G R p I C c A A A A A A g A A A A A A A 2 Y A A M A A A A A Q A A A A o P i L H T J v r h B C 1 O u o X x M m p A A A A A A E g A A A o A A A A B A A A A C t f M 6 m 0 8 v E g / q 6 c 6 r E b O 6 R U A A A A L 6 B A u Y L g t s U 1 w + w 0 N U P X Q g V q r q P y z O Y c f j 3 O B F S H I D h U S t A u W w 4 p U 6 / i 8 R f k s b 9 m i d B k Z w 7 M J r V H O 4 2 W q U R a f M W N v 3 n 9 l v p k l g 5 v d f m M A q E F A A A A A l d N H N k I C k c c i 8 r A 1 4 e U T + x c b 1 T < / D a t a M a s h u p > 
</file>

<file path=customXml/item2.xml><?xml version="1.0" encoding="utf-8"?>
<p:properties xmlns:p="http://schemas.microsoft.com/office/2006/metadata/properties" xmlns:xsi="http://www.w3.org/2001/XMLSchema-instance" xmlns:pc="http://schemas.microsoft.com/office/infopath/2007/PartnerControls">
  <documentManagement>
    <TaxCatchAll xmlns="df9d66de-0ba5-4958-a239-89d7d204a83d" xsi:nil="true"/>
    <lcf76f155ced4ddcb4097134ff3c332f xmlns="ee582f17-8df2-4d70-8e0f-87b5fccc4b2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0D10750B932B545B5CD0D6339ADACFE" ma:contentTypeVersion="15" ma:contentTypeDescription="Create a new document." ma:contentTypeScope="" ma:versionID="803da719c9e9cdfbf7030b2e6218b1ec">
  <xsd:schema xmlns:xsd="http://www.w3.org/2001/XMLSchema" xmlns:xs="http://www.w3.org/2001/XMLSchema" xmlns:p="http://schemas.microsoft.com/office/2006/metadata/properties" xmlns:ns2="ee582f17-8df2-4d70-8e0f-87b5fccc4b28" xmlns:ns3="df9d66de-0ba5-4958-a239-89d7d204a83d" targetNamespace="http://schemas.microsoft.com/office/2006/metadata/properties" ma:root="true" ma:fieldsID="8951120ec0860088c22ef6d2c06aeb70" ns2:_="" ns3:_="">
    <xsd:import namespace="ee582f17-8df2-4d70-8e0f-87b5fccc4b28"/>
    <xsd:import namespace="df9d66de-0ba5-4958-a239-89d7d204a83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582f17-8df2-4d70-8e0f-87b5fccc4b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fb7d14e-1837-470a-bc38-5fb76d3db3c6" ma:termSetId="09814cd3-568e-fe90-9814-8d621ff8fb84" ma:anchorId="fba54fb3-c3e1-fe81-a776-ca4b69148c4d" ma:open="true" ma:isKeyword="false">
      <xsd:complexType>
        <xsd:sequence>
          <xsd:element ref="pc:Terms" minOccurs="0" maxOccurs="1"/>
        </xsd:sequence>
      </xsd:complex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9d66de-0ba5-4958-a239-89d7d204a83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c3dc492-39c7-421c-b3f9-815606242a84}" ma:internalName="TaxCatchAll" ma:showField="CatchAllData" ma:web="df9d66de-0ba5-4958-a239-89d7d204a83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CB689E-FFDF-4BE2-B9EF-3FD370D54367}">
  <ds:schemaRefs>
    <ds:schemaRef ds:uri="http://schemas.microsoft.com/DataMashup"/>
  </ds:schemaRefs>
</ds:datastoreItem>
</file>

<file path=customXml/itemProps2.xml><?xml version="1.0" encoding="utf-8"?>
<ds:datastoreItem xmlns:ds="http://schemas.openxmlformats.org/officeDocument/2006/customXml" ds:itemID="{8DA972B3-506E-403B-A20B-993436479C0B}">
  <ds:schemaRefs>
    <ds:schemaRef ds:uri="http://schemas.microsoft.com/office/2006/metadata/properties"/>
    <ds:schemaRef ds:uri="http://schemas.microsoft.com/office/infopath/2007/PartnerControls"/>
    <ds:schemaRef ds:uri="df9d66de-0ba5-4958-a239-89d7d204a83d"/>
    <ds:schemaRef ds:uri="ee582f17-8df2-4d70-8e0f-87b5fccc4b28"/>
  </ds:schemaRefs>
</ds:datastoreItem>
</file>

<file path=customXml/itemProps3.xml><?xml version="1.0" encoding="utf-8"?>
<ds:datastoreItem xmlns:ds="http://schemas.openxmlformats.org/officeDocument/2006/customXml" ds:itemID="{13B399F3-0900-465D-8929-91C8AF24004E}">
  <ds:schemaRefs>
    <ds:schemaRef ds:uri="http://schemas.microsoft.com/sharepoint/v3/contenttype/forms"/>
  </ds:schemaRefs>
</ds:datastoreItem>
</file>

<file path=customXml/itemProps4.xml><?xml version="1.0" encoding="utf-8"?>
<ds:datastoreItem xmlns:ds="http://schemas.openxmlformats.org/officeDocument/2006/customXml" ds:itemID="{4DDB8635-3DCB-405F-AF23-4B6BDF580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582f17-8df2-4d70-8e0f-87b5fccc4b28"/>
    <ds:schemaRef ds:uri="df9d66de-0ba5-4958-a239-89d7d204a8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Glossary</vt:lpstr>
      <vt:lpstr>ENGLISH</vt:lpstr>
      <vt:lpstr>Sheet1</vt:lpstr>
      <vt:lpstr>ESPAÑOL</vt:lpstr>
      <vt:lpstr>FRANÇAIS</vt:lpstr>
      <vt:lpstr>中文</vt:lpstr>
      <vt:lpstr>РУССКИЙ</vt:lpstr>
      <vt:lpstr>Currencies</vt:lpstr>
      <vt:lpstr>List of airports</vt:lpstr>
      <vt:lpstr>For internal use (extraction)</vt:lpstr>
      <vt:lpstr>ENGLISH!Print_Area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Ilia Lioutov</dc:creator>
  <cp:lastModifiedBy>Catherine Joyal</cp:lastModifiedBy>
  <dcterms:created xsi:type="dcterms:W3CDTF">2006-09-16T00:00:00Z</dcterms:created>
  <dcterms:modified xsi:type="dcterms:W3CDTF">2023-05-11T17:43:37Z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0x010100B0D10750B932B545B5CD0D6339ADACFE</vt:lpwstr>
  </property>
  <property fmtid="{D5CDD505-2E9C-101B-9397-08002B2CF9AE}" pid="3" name="MediaServiceImageTags">
    <vt:lpwstr/>
  </property>
</Properties>
</file>